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AZ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41" i="1" l="1"/>
  <c r="AK41" i="1" s="1"/>
  <c r="AI41" i="1"/>
  <c r="AH41" i="1"/>
  <c r="AF41" i="1"/>
  <c r="X41" i="1"/>
  <c r="Y41" i="1" s="1"/>
  <c r="W41" i="1"/>
  <c r="U41" i="1"/>
  <c r="T41" i="1"/>
  <c r="S41" i="1"/>
  <c r="Q41" i="1"/>
  <c r="P41" i="1"/>
  <c r="O41" i="1"/>
  <c r="N41" i="1"/>
  <c r="Z41" i="1" s="1"/>
  <c r="L41" i="1"/>
  <c r="E41" i="1"/>
  <c r="AJ40" i="1"/>
  <c r="AK40" i="1" s="1"/>
  <c r="AI40" i="1"/>
  <c r="AF40" i="1"/>
  <c r="Z40" i="1"/>
  <c r="X40" i="1"/>
  <c r="Y40" i="1" s="1"/>
  <c r="W40" i="1"/>
  <c r="U40" i="1"/>
  <c r="T40" i="1"/>
  <c r="S40" i="1"/>
  <c r="Q40" i="1"/>
  <c r="P40" i="1"/>
  <c r="AH40" i="1" s="1"/>
  <c r="O40" i="1"/>
  <c r="N40" i="1"/>
  <c r="L40" i="1"/>
  <c r="E40" i="1"/>
  <c r="AJ39" i="1"/>
  <c r="AK39" i="1" s="1"/>
  <c r="AI39" i="1"/>
  <c r="AF39" i="1"/>
  <c r="X39" i="1"/>
  <c r="Y39" i="1" s="1"/>
  <c r="W39" i="1"/>
  <c r="U39" i="1"/>
  <c r="T39" i="1"/>
  <c r="S39" i="1"/>
  <c r="Q39" i="1"/>
  <c r="P39" i="1"/>
  <c r="AH39" i="1" s="1"/>
  <c r="O39" i="1"/>
  <c r="N39" i="1"/>
  <c r="Z39" i="1" s="1"/>
  <c r="L39" i="1"/>
  <c r="E39" i="1"/>
  <c r="AJ38" i="1"/>
  <c r="AK38" i="1" s="1"/>
  <c r="AI38" i="1"/>
  <c r="AH38" i="1"/>
  <c r="AF38" i="1"/>
  <c r="X38" i="1"/>
  <c r="Y38" i="1" s="1"/>
  <c r="W38" i="1"/>
  <c r="AA38" i="1" s="1"/>
  <c r="U38" i="1"/>
  <c r="T38" i="1"/>
  <c r="S38" i="1"/>
  <c r="Q38" i="1"/>
  <c r="P38" i="1"/>
  <c r="O38" i="1"/>
  <c r="N38" i="1"/>
  <c r="Z38" i="1" s="1"/>
  <c r="L38" i="1"/>
  <c r="E38" i="1"/>
  <c r="AJ37" i="1"/>
  <c r="AK37" i="1" s="1"/>
  <c r="AI37" i="1"/>
  <c r="AH37" i="1"/>
  <c r="AF37" i="1"/>
  <c r="X37" i="1"/>
  <c r="Y37" i="1" s="1"/>
  <c r="W37" i="1"/>
  <c r="U37" i="1"/>
  <c r="T37" i="1"/>
  <c r="S37" i="1"/>
  <c r="Q37" i="1"/>
  <c r="P37" i="1"/>
  <c r="O37" i="1"/>
  <c r="N37" i="1"/>
  <c r="Z37" i="1" s="1"/>
  <c r="L37" i="1"/>
  <c r="E37" i="1"/>
  <c r="AJ36" i="1"/>
  <c r="AK36" i="1" s="1"/>
  <c r="AI36" i="1"/>
  <c r="AF36" i="1"/>
  <c r="Z36" i="1"/>
  <c r="X36" i="1"/>
  <c r="Y36" i="1" s="1"/>
  <c r="W36" i="1"/>
  <c r="U36" i="1"/>
  <c r="T36" i="1"/>
  <c r="S36" i="1"/>
  <c r="Q36" i="1"/>
  <c r="P36" i="1"/>
  <c r="AH36" i="1" s="1"/>
  <c r="O36" i="1"/>
  <c r="N36" i="1"/>
  <c r="L36" i="1"/>
  <c r="E36" i="1"/>
  <c r="AJ35" i="1"/>
  <c r="AK35" i="1" s="1"/>
  <c r="AI35" i="1"/>
  <c r="AF35" i="1"/>
  <c r="X35" i="1"/>
  <c r="Y35" i="1" s="1"/>
  <c r="W35" i="1"/>
  <c r="U35" i="1"/>
  <c r="T35" i="1"/>
  <c r="S35" i="1"/>
  <c r="Q35" i="1"/>
  <c r="P35" i="1"/>
  <c r="AH35" i="1" s="1"/>
  <c r="O35" i="1"/>
  <c r="N35" i="1"/>
  <c r="Z35" i="1" s="1"/>
  <c r="L35" i="1"/>
  <c r="E35" i="1"/>
  <c r="AJ34" i="1"/>
  <c r="AK34" i="1" s="1"/>
  <c r="AI34" i="1"/>
  <c r="AH34" i="1"/>
  <c r="AF34" i="1"/>
  <c r="X34" i="1"/>
  <c r="Y34" i="1" s="1"/>
  <c r="W34" i="1"/>
  <c r="AA34" i="1" s="1"/>
  <c r="U34" i="1"/>
  <c r="T34" i="1"/>
  <c r="S34" i="1"/>
  <c r="Q34" i="1"/>
  <c r="P34" i="1"/>
  <c r="O34" i="1"/>
  <c r="N34" i="1"/>
  <c r="Z34" i="1" s="1"/>
  <c r="L34" i="1"/>
  <c r="E34" i="1"/>
  <c r="AJ33" i="1"/>
  <c r="AK33" i="1" s="1"/>
  <c r="AI33" i="1"/>
  <c r="AH33" i="1"/>
  <c r="AF33" i="1"/>
  <c r="X33" i="1"/>
  <c r="Y33" i="1" s="1"/>
  <c r="W33" i="1"/>
  <c r="U33" i="1"/>
  <c r="T33" i="1"/>
  <c r="S33" i="1"/>
  <c r="Q33" i="1"/>
  <c r="P33" i="1"/>
  <c r="O33" i="1"/>
  <c r="N33" i="1"/>
  <c r="Z33" i="1" s="1"/>
  <c r="L33" i="1"/>
  <c r="E33" i="1"/>
  <c r="AJ32" i="1"/>
  <c r="AK32" i="1" s="1"/>
  <c r="AI32" i="1"/>
  <c r="AF32" i="1"/>
  <c r="Z32" i="1"/>
  <c r="X32" i="1"/>
  <c r="Y32" i="1" s="1"/>
  <c r="W32" i="1"/>
  <c r="U32" i="1"/>
  <c r="T32" i="1"/>
  <c r="S32" i="1"/>
  <c r="Q32" i="1"/>
  <c r="P32" i="1"/>
  <c r="AH32" i="1" s="1"/>
  <c r="O32" i="1"/>
  <c r="N32" i="1"/>
  <c r="L32" i="1"/>
  <c r="E32" i="1"/>
  <c r="AJ31" i="1"/>
  <c r="AK31" i="1" s="1"/>
  <c r="AI31" i="1"/>
  <c r="AF31" i="1"/>
  <c r="X31" i="1"/>
  <c r="Y31" i="1" s="1"/>
  <c r="W31" i="1"/>
  <c r="U31" i="1"/>
  <c r="T31" i="1"/>
  <c r="S31" i="1"/>
  <c r="Q31" i="1"/>
  <c r="P31" i="1"/>
  <c r="AH31" i="1" s="1"/>
  <c r="O31" i="1"/>
  <c r="N31" i="1"/>
  <c r="Z31" i="1" s="1"/>
  <c r="L31" i="1"/>
  <c r="E31" i="1"/>
  <c r="AJ30" i="1"/>
  <c r="AK30" i="1" s="1"/>
  <c r="AI30" i="1"/>
  <c r="AH30" i="1"/>
  <c r="AF30" i="1"/>
  <c r="X30" i="1"/>
  <c r="Y30" i="1" s="1"/>
  <c r="W30" i="1"/>
  <c r="AA30" i="1" s="1"/>
  <c r="U30" i="1"/>
  <c r="T30" i="1"/>
  <c r="S30" i="1"/>
  <c r="Q30" i="1"/>
  <c r="P30" i="1"/>
  <c r="O30" i="1"/>
  <c r="N30" i="1"/>
  <c r="Z30" i="1" s="1"/>
  <c r="L30" i="1"/>
  <c r="E30" i="1"/>
  <c r="AJ29" i="1"/>
  <c r="AK29" i="1" s="1"/>
  <c r="AI29" i="1"/>
  <c r="AH29" i="1"/>
  <c r="AF29" i="1"/>
  <c r="X29" i="1"/>
  <c r="Y29" i="1" s="1"/>
  <c r="W29" i="1"/>
  <c r="U29" i="1"/>
  <c r="T29" i="1"/>
  <c r="S29" i="1"/>
  <c r="Q29" i="1"/>
  <c r="P29" i="1"/>
  <c r="O29" i="1"/>
  <c r="N29" i="1"/>
  <c r="Z29" i="1" s="1"/>
  <c r="L29" i="1"/>
  <c r="E29" i="1"/>
  <c r="AJ28" i="1"/>
  <c r="AK28" i="1" s="1"/>
  <c r="AI28" i="1"/>
  <c r="AF28" i="1"/>
  <c r="Z28" i="1"/>
  <c r="X28" i="1"/>
  <c r="Y28" i="1" s="1"/>
  <c r="W28" i="1"/>
  <c r="U28" i="1"/>
  <c r="T28" i="1"/>
  <c r="S28" i="1"/>
  <c r="Q28" i="1"/>
  <c r="P28" i="1"/>
  <c r="AH28" i="1" s="1"/>
  <c r="O28" i="1"/>
  <c r="N28" i="1"/>
  <c r="L28" i="1"/>
  <c r="AK27" i="1"/>
  <c r="AJ27" i="1"/>
  <c r="AI27" i="1"/>
  <c r="AA27" i="1"/>
  <c r="X27" i="1"/>
  <c r="W27" i="1"/>
  <c r="U27" i="1"/>
  <c r="T27" i="1"/>
  <c r="AF27" i="1" s="1"/>
  <c r="S27" i="1"/>
  <c r="Q27" i="1"/>
  <c r="P27" i="1"/>
  <c r="AH27" i="1" s="1"/>
  <c r="O27" i="1"/>
  <c r="Y27" i="1" s="1"/>
  <c r="N27" i="1"/>
  <c r="L27" i="1"/>
  <c r="Z27" i="1" s="1"/>
  <c r="AB27" i="1" s="1"/>
  <c r="AJ26" i="1"/>
  <c r="AK26" i="1" s="1"/>
  <c r="AI26" i="1"/>
  <c r="AF26" i="1"/>
  <c r="X26" i="1"/>
  <c r="Y26" i="1" s="1"/>
  <c r="W26" i="1"/>
  <c r="U26" i="1"/>
  <c r="T26" i="1"/>
  <c r="S26" i="1"/>
  <c r="Q26" i="1"/>
  <c r="P26" i="1"/>
  <c r="AH26" i="1" s="1"/>
  <c r="O26" i="1"/>
  <c r="N26" i="1"/>
  <c r="Z26" i="1" s="1"/>
  <c r="L26" i="1"/>
  <c r="E26" i="1"/>
  <c r="AJ25" i="1"/>
  <c r="AK25" i="1" s="1"/>
  <c r="AI25" i="1"/>
  <c r="AH25" i="1"/>
  <c r="AF25" i="1"/>
  <c r="X25" i="1"/>
  <c r="Y25" i="1" s="1"/>
  <c r="W25" i="1"/>
  <c r="AA25" i="1" s="1"/>
  <c r="U25" i="1"/>
  <c r="T25" i="1"/>
  <c r="S25" i="1"/>
  <c r="Q25" i="1"/>
  <c r="P25" i="1"/>
  <c r="O25" i="1"/>
  <c r="N25" i="1"/>
  <c r="Z25" i="1" s="1"/>
  <c r="L25" i="1"/>
  <c r="E25" i="1"/>
  <c r="AJ24" i="1"/>
  <c r="AK24" i="1" s="1"/>
  <c r="AI24" i="1"/>
  <c r="AH24" i="1"/>
  <c r="AF24" i="1"/>
  <c r="X24" i="1"/>
  <c r="Y24" i="1" s="1"/>
  <c r="W24" i="1"/>
  <c r="U24" i="1"/>
  <c r="T24" i="1"/>
  <c r="S24" i="1"/>
  <c r="Q24" i="1"/>
  <c r="P24" i="1"/>
  <c r="O24" i="1"/>
  <c r="N24" i="1"/>
  <c r="Z24" i="1" s="1"/>
  <c r="L24" i="1"/>
  <c r="E24" i="1"/>
  <c r="AJ23" i="1"/>
  <c r="AK23" i="1" s="1"/>
  <c r="AI23" i="1"/>
  <c r="AF23" i="1"/>
  <c r="Z23" i="1"/>
  <c r="X23" i="1"/>
  <c r="Y23" i="1" s="1"/>
  <c r="W23" i="1"/>
  <c r="U23" i="1"/>
  <c r="T23" i="1"/>
  <c r="S23" i="1"/>
  <c r="Q23" i="1"/>
  <c r="P23" i="1"/>
  <c r="AH23" i="1" s="1"/>
  <c r="O23" i="1"/>
  <c r="N23" i="1"/>
  <c r="L23" i="1"/>
  <c r="E23" i="1"/>
  <c r="AJ22" i="1"/>
  <c r="AK22" i="1" s="1"/>
  <c r="AI22" i="1"/>
  <c r="AF22" i="1"/>
  <c r="X22" i="1"/>
  <c r="Y22" i="1" s="1"/>
  <c r="W22" i="1"/>
  <c r="U22" i="1"/>
  <c r="T22" i="1"/>
  <c r="S22" i="1"/>
  <c r="Q22" i="1"/>
  <c r="P22" i="1"/>
  <c r="AH22" i="1" s="1"/>
  <c r="O22" i="1"/>
  <c r="N22" i="1"/>
  <c r="Z22" i="1" s="1"/>
  <c r="L22" i="1"/>
  <c r="E22" i="1"/>
  <c r="AJ21" i="1"/>
  <c r="AK21" i="1" s="1"/>
  <c r="AI21" i="1"/>
  <c r="AH21" i="1"/>
  <c r="AF21" i="1"/>
  <c r="X21" i="1"/>
  <c r="Y21" i="1" s="1"/>
  <c r="W21" i="1"/>
  <c r="AA21" i="1" s="1"/>
  <c r="U21" i="1"/>
  <c r="T21" i="1"/>
  <c r="S21" i="1"/>
  <c r="Q21" i="1"/>
  <c r="P21" i="1"/>
  <c r="O21" i="1"/>
  <c r="N21" i="1"/>
  <c r="Z21" i="1" s="1"/>
  <c r="L21" i="1"/>
  <c r="E21" i="1"/>
  <c r="AJ20" i="1"/>
  <c r="AK20" i="1" s="1"/>
  <c r="AI20" i="1"/>
  <c r="AH20" i="1"/>
  <c r="AF20" i="1"/>
  <c r="X20" i="1"/>
  <c r="Y20" i="1" s="1"/>
  <c r="W20" i="1"/>
  <c r="U20" i="1"/>
  <c r="T20" i="1"/>
  <c r="S20" i="1"/>
  <c r="Q20" i="1"/>
  <c r="P20" i="1"/>
  <c r="O20" i="1"/>
  <c r="N20" i="1"/>
  <c r="Z20" i="1" s="1"/>
  <c r="L20" i="1"/>
  <c r="E20" i="1"/>
  <c r="AJ19" i="1"/>
  <c r="AK19" i="1" s="1"/>
  <c r="AI19" i="1"/>
  <c r="AF19" i="1"/>
  <c r="Z19" i="1"/>
  <c r="X19" i="1"/>
  <c r="Y19" i="1" s="1"/>
  <c r="W19" i="1"/>
  <c r="U19" i="1"/>
  <c r="T19" i="1"/>
  <c r="S19" i="1"/>
  <c r="Q19" i="1"/>
  <c r="P19" i="1"/>
  <c r="AH19" i="1" s="1"/>
  <c r="O19" i="1"/>
  <c r="N19" i="1"/>
  <c r="L19" i="1"/>
  <c r="E19" i="1"/>
  <c r="AJ18" i="1"/>
  <c r="AK18" i="1" s="1"/>
  <c r="AI18" i="1"/>
  <c r="AF18" i="1"/>
  <c r="X18" i="1"/>
  <c r="Y18" i="1" s="1"/>
  <c r="W18" i="1"/>
  <c r="U18" i="1"/>
  <c r="T18" i="1"/>
  <c r="S18" i="1"/>
  <c r="Q18" i="1"/>
  <c r="P18" i="1"/>
  <c r="AH18" i="1" s="1"/>
  <c r="O18" i="1"/>
  <c r="N18" i="1"/>
  <c r="Z18" i="1" s="1"/>
  <c r="L18" i="1"/>
  <c r="E18" i="1"/>
  <c r="AJ17" i="1"/>
  <c r="AK17" i="1" s="1"/>
  <c r="AI17" i="1"/>
  <c r="AH17" i="1"/>
  <c r="AF17" i="1"/>
  <c r="X17" i="1"/>
  <c r="Y17" i="1" s="1"/>
  <c r="W17" i="1"/>
  <c r="AA17" i="1" s="1"/>
  <c r="U17" i="1"/>
  <c r="T17" i="1"/>
  <c r="S17" i="1"/>
  <c r="Q17" i="1"/>
  <c r="P17" i="1"/>
  <c r="O17" i="1"/>
  <c r="N17" i="1"/>
  <c r="Z17" i="1" s="1"/>
  <c r="L17" i="1"/>
  <c r="E17" i="1"/>
  <c r="AJ16" i="1"/>
  <c r="AK16" i="1" s="1"/>
  <c r="AI16" i="1"/>
  <c r="AH16" i="1"/>
  <c r="AF16" i="1"/>
  <c r="X16" i="1"/>
  <c r="Y16" i="1" s="1"/>
  <c r="W16" i="1"/>
  <c r="U16" i="1"/>
  <c r="T16" i="1"/>
  <c r="S16" i="1"/>
  <c r="Q16" i="1"/>
  <c r="P16" i="1"/>
  <c r="O16" i="1"/>
  <c r="N16" i="1"/>
  <c r="Z16" i="1" s="1"/>
  <c r="L16" i="1"/>
  <c r="E16" i="1"/>
  <c r="AJ15" i="1"/>
  <c r="AK15" i="1" s="1"/>
  <c r="AI15" i="1"/>
  <c r="AF15" i="1"/>
  <c r="Z15" i="1"/>
  <c r="AB15" i="1" s="1"/>
  <c r="X15" i="1"/>
  <c r="Y15" i="1" s="1"/>
  <c r="W15" i="1"/>
  <c r="U15" i="1"/>
  <c r="T15" i="1"/>
  <c r="S15" i="1"/>
  <c r="Q15" i="1"/>
  <c r="P15" i="1"/>
  <c r="AH15" i="1" s="1"/>
  <c r="O15" i="1"/>
  <c r="N15" i="1"/>
  <c r="L15" i="1"/>
  <c r="E15" i="1"/>
  <c r="AJ14" i="1"/>
  <c r="AK14" i="1" s="1"/>
  <c r="AI14" i="1"/>
  <c r="AF14" i="1"/>
  <c r="X14" i="1"/>
  <c r="Y14" i="1" s="1"/>
  <c r="W14" i="1"/>
  <c r="U14" i="1"/>
  <c r="T14" i="1"/>
  <c r="S14" i="1"/>
  <c r="Q14" i="1"/>
  <c r="P14" i="1"/>
  <c r="AH14" i="1" s="1"/>
  <c r="O14" i="1"/>
  <c r="N14" i="1"/>
  <c r="Z14" i="1" s="1"/>
  <c r="L14" i="1"/>
  <c r="E14" i="1"/>
  <c r="AJ13" i="1"/>
  <c r="AK13" i="1" s="1"/>
  <c r="AI13" i="1"/>
  <c r="AH13" i="1"/>
  <c r="AF13" i="1"/>
  <c r="X13" i="1"/>
  <c r="Y13" i="1" s="1"/>
  <c r="W13" i="1"/>
  <c r="AA13" i="1" s="1"/>
  <c r="U13" i="1"/>
  <c r="T13" i="1"/>
  <c r="S13" i="1"/>
  <c r="Q13" i="1"/>
  <c r="P13" i="1"/>
  <c r="O13" i="1"/>
  <c r="N13" i="1"/>
  <c r="Z13" i="1" s="1"/>
  <c r="L13" i="1"/>
  <c r="E13" i="1"/>
  <c r="AJ12" i="1"/>
  <c r="AK12" i="1" s="1"/>
  <c r="AI12" i="1"/>
  <c r="AH12" i="1"/>
  <c r="AF12" i="1"/>
  <c r="X12" i="1"/>
  <c r="Y12" i="1" s="1"/>
  <c r="W12" i="1"/>
  <c r="U12" i="1"/>
  <c r="T12" i="1"/>
  <c r="S12" i="1"/>
  <c r="Q12" i="1"/>
  <c r="P12" i="1"/>
  <c r="O12" i="1"/>
  <c r="N12" i="1"/>
  <c r="Z12" i="1" s="1"/>
  <c r="L12" i="1"/>
  <c r="E12" i="1"/>
  <c r="AJ11" i="1"/>
  <c r="AK11" i="1" s="1"/>
  <c r="AI11" i="1"/>
  <c r="AF11" i="1"/>
  <c r="Z11" i="1"/>
  <c r="X11" i="1"/>
  <c r="Y11" i="1" s="1"/>
  <c r="W11" i="1"/>
  <c r="U11" i="1"/>
  <c r="T11" i="1"/>
  <c r="S11" i="1"/>
  <c r="Q11" i="1"/>
  <c r="P11" i="1"/>
  <c r="AH11" i="1" s="1"/>
  <c r="O11" i="1"/>
  <c r="N11" i="1"/>
  <c r="L11" i="1"/>
  <c r="E11" i="1"/>
  <c r="AJ10" i="1"/>
  <c r="AK10" i="1" s="1"/>
  <c r="AI10" i="1"/>
  <c r="AF10" i="1"/>
  <c r="X10" i="1"/>
  <c r="Y10" i="1" s="1"/>
  <c r="W10" i="1"/>
  <c r="U10" i="1"/>
  <c r="T10" i="1"/>
  <c r="S10" i="1"/>
  <c r="Q10" i="1"/>
  <c r="P10" i="1"/>
  <c r="AH10" i="1" s="1"/>
  <c r="O10" i="1"/>
  <c r="N10" i="1"/>
  <c r="Z10" i="1" s="1"/>
  <c r="L10" i="1"/>
  <c r="E10" i="1"/>
  <c r="AJ9" i="1"/>
  <c r="AK9" i="1" s="1"/>
  <c r="AI9" i="1"/>
  <c r="AH9" i="1"/>
  <c r="AF9" i="1"/>
  <c r="X9" i="1"/>
  <c r="Y9" i="1" s="1"/>
  <c r="W9" i="1"/>
  <c r="AA9" i="1" s="1"/>
  <c r="U9" i="1"/>
  <c r="T9" i="1"/>
  <c r="S9" i="1"/>
  <c r="Q9" i="1"/>
  <c r="P9" i="1"/>
  <c r="O9" i="1"/>
  <c r="N9" i="1"/>
  <c r="Z9" i="1" s="1"/>
  <c r="L9" i="1"/>
  <c r="E9" i="1"/>
  <c r="AJ8" i="1"/>
  <c r="AK8" i="1" s="1"/>
  <c r="AI8" i="1"/>
  <c r="AH8" i="1"/>
  <c r="AF8" i="1"/>
  <c r="X8" i="1"/>
  <c r="Y8" i="1" s="1"/>
  <c r="W8" i="1"/>
  <c r="U8" i="1"/>
  <c r="T8" i="1"/>
  <c r="S8" i="1"/>
  <c r="Q8" i="1"/>
  <c r="P8" i="1"/>
  <c r="O8" i="1"/>
  <c r="N8" i="1"/>
  <c r="Z8" i="1" s="1"/>
  <c r="L8" i="1"/>
  <c r="E8" i="1"/>
  <c r="AJ7" i="1"/>
  <c r="AK7" i="1" s="1"/>
  <c r="AI7" i="1"/>
  <c r="AF7" i="1"/>
  <c r="Z7" i="1"/>
  <c r="AB7" i="1" s="1"/>
  <c r="X7" i="1"/>
  <c r="Y7" i="1" s="1"/>
  <c r="W7" i="1"/>
  <c r="AA7" i="1" s="1"/>
  <c r="U7" i="1"/>
  <c r="T7" i="1"/>
  <c r="S7" i="1"/>
  <c r="Q7" i="1"/>
  <c r="P7" i="1"/>
  <c r="AH7" i="1" s="1"/>
  <c r="O7" i="1"/>
  <c r="N7" i="1"/>
  <c r="L7" i="1"/>
  <c r="E7" i="1"/>
  <c r="AJ6" i="1"/>
  <c r="AK6" i="1" s="1"/>
  <c r="AI6" i="1"/>
  <c r="AH6" i="1"/>
  <c r="X6" i="1"/>
  <c r="Y6" i="1" s="1"/>
  <c r="W6" i="1"/>
  <c r="AA6" i="1" s="1"/>
  <c r="U6" i="1"/>
  <c r="T6" i="1"/>
  <c r="AF6" i="1" s="1"/>
  <c r="S6" i="1"/>
  <c r="Q6" i="1"/>
  <c r="P6" i="1"/>
  <c r="O6" i="1"/>
  <c r="N6" i="1"/>
  <c r="Z6" i="1" s="1"/>
  <c r="L6" i="1"/>
  <c r="E6" i="1"/>
  <c r="AJ5" i="1"/>
  <c r="AK5" i="1" s="1"/>
  <c r="AI5" i="1"/>
  <c r="AF5" i="1"/>
  <c r="Z5" i="1"/>
  <c r="AB5" i="1" s="1"/>
  <c r="X5" i="1"/>
  <c r="Y5" i="1" s="1"/>
  <c r="W5" i="1"/>
  <c r="AA5" i="1" s="1"/>
  <c r="U5" i="1"/>
  <c r="T5" i="1"/>
  <c r="S5" i="1"/>
  <c r="Q5" i="1"/>
  <c r="P5" i="1"/>
  <c r="AH5" i="1" s="1"/>
  <c r="O5" i="1"/>
  <c r="N5" i="1"/>
  <c r="L5" i="1"/>
  <c r="E5" i="1"/>
  <c r="AJ4" i="1"/>
  <c r="AK4" i="1" s="1"/>
  <c r="AI4" i="1"/>
  <c r="AH4" i="1"/>
  <c r="X4" i="1"/>
  <c r="Y4" i="1" s="1"/>
  <c r="W4" i="1"/>
  <c r="AA4" i="1" s="1"/>
  <c r="U4" i="1"/>
  <c r="T4" i="1"/>
  <c r="AF4" i="1" s="1"/>
  <c r="S4" i="1"/>
  <c r="Q4" i="1"/>
  <c r="P4" i="1"/>
  <c r="O4" i="1"/>
  <c r="N4" i="1"/>
  <c r="Z4" i="1" s="1"/>
  <c r="L4" i="1"/>
  <c r="E4" i="1"/>
  <c r="AJ3" i="1"/>
  <c r="AK3" i="1" s="1"/>
  <c r="AI3" i="1"/>
  <c r="AF3" i="1"/>
  <c r="Z3" i="1"/>
  <c r="AB3" i="1" s="1"/>
  <c r="X3" i="1"/>
  <c r="Y3" i="1" s="1"/>
  <c r="W3" i="1"/>
  <c r="AA3" i="1" s="1"/>
  <c r="U3" i="1"/>
  <c r="T3" i="1"/>
  <c r="S3" i="1"/>
  <c r="Q3" i="1"/>
  <c r="P3" i="1"/>
  <c r="AH3" i="1" s="1"/>
  <c r="O3" i="1"/>
  <c r="N3" i="1"/>
  <c r="L3" i="1"/>
  <c r="E3" i="1"/>
  <c r="AG31" i="1" l="1"/>
  <c r="AD31" i="1"/>
  <c r="AB31" i="1"/>
  <c r="AD34" i="1"/>
  <c r="AG34" i="1"/>
  <c r="AB34" i="1"/>
  <c r="AG37" i="1"/>
  <c r="AD37" i="1"/>
  <c r="AB37" i="1"/>
  <c r="AD9" i="1"/>
  <c r="AG9" i="1"/>
  <c r="AB9" i="1"/>
  <c r="AG22" i="1"/>
  <c r="AD22" i="1"/>
  <c r="AB22" i="1"/>
  <c r="AD30" i="1"/>
  <c r="AG30" i="1"/>
  <c r="AB30" i="1"/>
  <c r="AG33" i="1"/>
  <c r="AD33" i="1"/>
  <c r="AB33" i="1"/>
  <c r="AG18" i="1"/>
  <c r="AD18" i="1"/>
  <c r="AB18" i="1"/>
  <c r="AD21" i="1"/>
  <c r="AG21" i="1"/>
  <c r="AB21" i="1"/>
  <c r="AG24" i="1"/>
  <c r="AD24" i="1"/>
  <c r="AB24" i="1"/>
  <c r="AG29" i="1"/>
  <c r="AD29" i="1"/>
  <c r="AB29" i="1"/>
  <c r="AG39" i="1"/>
  <c r="AD39" i="1"/>
  <c r="AB39" i="1"/>
  <c r="AD4" i="1"/>
  <c r="AG4" i="1"/>
  <c r="AB4" i="1"/>
  <c r="AG10" i="1"/>
  <c r="AD10" i="1"/>
  <c r="AB10" i="1"/>
  <c r="AD13" i="1"/>
  <c r="AG13" i="1"/>
  <c r="AB13" i="1"/>
  <c r="AG16" i="1"/>
  <c r="AD16" i="1"/>
  <c r="AB16" i="1"/>
  <c r="AG26" i="1"/>
  <c r="AD26" i="1"/>
  <c r="AB26" i="1"/>
  <c r="AG6" i="1"/>
  <c r="AD6" i="1"/>
  <c r="AB6" i="1"/>
  <c r="AG12" i="1"/>
  <c r="AD12" i="1"/>
  <c r="AB12" i="1"/>
  <c r="AD25" i="1"/>
  <c r="AG25" i="1"/>
  <c r="AB25" i="1"/>
  <c r="AG8" i="1"/>
  <c r="AD8" i="1"/>
  <c r="AB8" i="1"/>
  <c r="AG14" i="1"/>
  <c r="AD14" i="1"/>
  <c r="AB14" i="1"/>
  <c r="AD17" i="1"/>
  <c r="AG17" i="1"/>
  <c r="AB17" i="1"/>
  <c r="AG20" i="1"/>
  <c r="AD20" i="1"/>
  <c r="AB20" i="1"/>
  <c r="AG35" i="1"/>
  <c r="AD35" i="1"/>
  <c r="AB35" i="1"/>
  <c r="AD38" i="1"/>
  <c r="AG38" i="1"/>
  <c r="AB38" i="1"/>
  <c r="AG41" i="1"/>
  <c r="AD41" i="1"/>
  <c r="AB41" i="1"/>
  <c r="AD19" i="1"/>
  <c r="AG19" i="1"/>
  <c r="AD23" i="1"/>
  <c r="AG23" i="1"/>
  <c r="AD32" i="1"/>
  <c r="AG32" i="1"/>
  <c r="AD36" i="1"/>
  <c r="AG36" i="1"/>
  <c r="AG3" i="1"/>
  <c r="AG7" i="1"/>
  <c r="AA10" i="1"/>
  <c r="AB19" i="1"/>
  <c r="AA22" i="1"/>
  <c r="AB23" i="1"/>
  <c r="AA31" i="1"/>
  <c r="AA35" i="1"/>
  <c r="AD3" i="1"/>
  <c r="AD5" i="1"/>
  <c r="AD7" i="1"/>
  <c r="AA8" i="1"/>
  <c r="AA12" i="1"/>
  <c r="AA16" i="1"/>
  <c r="AA20" i="1"/>
  <c r="AA24" i="1"/>
  <c r="AA29" i="1"/>
  <c r="AA33" i="1"/>
  <c r="AA37" i="1"/>
  <c r="AA41" i="1"/>
  <c r="AD11" i="1"/>
  <c r="AG11" i="1"/>
  <c r="AD15" i="1"/>
  <c r="AG15" i="1"/>
  <c r="AD28" i="1"/>
  <c r="AG28" i="1"/>
  <c r="AD40" i="1"/>
  <c r="AG40" i="1"/>
  <c r="AG5" i="1"/>
  <c r="AB11" i="1"/>
  <c r="AA14" i="1"/>
  <c r="AA18" i="1"/>
  <c r="AA26" i="1"/>
  <c r="AD27" i="1"/>
  <c r="AB28" i="1"/>
  <c r="AB32" i="1"/>
  <c r="AB36" i="1"/>
  <c r="AA39" i="1"/>
  <c r="AB40" i="1"/>
  <c r="AA11" i="1"/>
  <c r="AA15" i="1"/>
  <c r="AA19" i="1"/>
  <c r="AA23" i="1"/>
  <c r="AG27" i="1"/>
  <c r="AA28" i="1"/>
  <c r="AA32" i="1"/>
  <c r="AA36" i="1"/>
  <c r="AA40" i="1"/>
</calcChain>
</file>

<file path=xl/sharedStrings.xml><?xml version="1.0" encoding="utf-8"?>
<sst xmlns="http://schemas.openxmlformats.org/spreadsheetml/2006/main" count="806" uniqueCount="331">
  <si>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</si>
  <si>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</si>
  <si>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</si>
  <si>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</si>
  <si>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</si>
  <si>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</si>
  <si>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</si>
  <si>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</si>
  <si>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</si>
  <si>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</si>
  <si>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</si>
  <si>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</si>
  <si>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</si>
  <si>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</si>
  <si>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</si>
  <si>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</si>
  <si>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</si>
  <si>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</si>
  <si>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</si>
  <si>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</si>
  <si>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</si>
  <si>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</si>
  <si>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</si>
  <si>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</si>
  <si>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</si>
  <si>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</si>
  <si>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</si>
  <si>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</si>
  <si>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</si>
  <si>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</si>
  <si>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</si>
  <si>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</si>
  <si>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</si>
  <si>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</si>
  <si>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</si>
  <si>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</si>
  <si>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</si>
  <si>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</si>
  <si>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</si>
  <si>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</si>
  <si>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</si>
  <si>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</si>
  <si>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</si>
  <si>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</si>
  <si>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</si>
  <si>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</si>
  <si>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</si>
  <si>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</si>
  <si>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</si>
  <si>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</si>
  <si>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</si>
  <si>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</si>
  <si>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</si>
  <si>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</si>
  <si>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</si>
  <si>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</si>
  <si>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</si>
  <si>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</si>
  <si>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</si>
  <si>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</si>
  <si>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</si>
  <si>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</si>
  <si>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</si>
  <si>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</si>
  <si>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</si>
  <si>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</si>
  <si>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</si>
  <si>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</si>
  <si>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</si>
  <si>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</si>
  <si>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</si>
  <si>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</si>
  <si>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</si>
  <si>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</si>
  <si>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</si>
  <si>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</si>
  <si>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</si>
  <si>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</si>
  <si>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</si>
  <si>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</si>
  <si>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</si>
  <si>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</si>
  <si>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</si>
  <si>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</si>
  <si>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</si>
  <si>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</si>
  <si>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</si>
  <si>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</si>
  <si>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</si>
  <si>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</si>
  <si>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</si>
  <si>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</si>
  <si>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</si>
  <si>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</si>
  <si>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</si>
  <si>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</si>
  <si>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</si>
  <si>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</si>
  <si>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</si>
  <si>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</si>
  <si>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</si>
  <si>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</si>
  <si>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</si>
  <si>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</si>
  <si>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</si>
  <si>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</si>
  <si>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</si>
  <si>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</si>
  <si>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</si>
  <si>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</si>
  <si>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</si>
  <si>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</si>
  <si>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</si>
  <si>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</si>
  <si>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</si>
  <si>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</si>
  <si>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</si>
  <si>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</si>
  <si>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</si>
  <si>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</si>
  <si>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</si>
  <si>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</si>
  <si>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</si>
  <si>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</si>
  <si>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</si>
  <si>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</si>
  <si>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</si>
  <si>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</si>
  <si>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</si>
  <si>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</si>
  <si>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</si>
  <si>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Cave Creek</t>
  </si>
  <si>
    <t>AZ00002</t>
  </si>
  <si>
    <t>ND</t>
  </si>
  <si>
    <t>Surface area from NID</t>
  </si>
  <si>
    <t>Lyman</t>
  </si>
  <si>
    <t>AZ00004</t>
  </si>
  <si>
    <t>Daggs</t>
  </si>
  <si>
    <t>AZ00013</t>
  </si>
  <si>
    <t>Willow Creek</t>
  </si>
  <si>
    <t>AZ00019</t>
  </si>
  <si>
    <t>1.13</t>
  </si>
  <si>
    <t>1566.7</t>
  </si>
  <si>
    <t>Willow Creek Reservoir</t>
  </si>
  <si>
    <t>15060202001693</t>
  </si>
  <si>
    <t>Blue Ridge</t>
  </si>
  <si>
    <t>Blue Ridge Reservoir</t>
  </si>
  <si>
    <t>AZ00021</t>
  </si>
  <si>
    <t>1.234</t>
  </si>
  <si>
    <t>C.C. Cragin Reservoir</t>
  </si>
  <si>
    <t>15020008001263</t>
  </si>
  <si>
    <t>43579</t>
  </si>
  <si>
    <t>15020008</t>
  </si>
  <si>
    <t>0.49</t>
  </si>
  <si>
    <t>15020008009</t>
  </si>
  <si>
    <t>44652</t>
  </si>
  <si>
    <t>Florence Retarding</t>
  </si>
  <si>
    <t>AZ00027</t>
  </si>
  <si>
    <t>Lake Patagonia</t>
  </si>
  <si>
    <t>AZ00029</t>
  </si>
  <si>
    <t>Stockton Wash Retarding</t>
  </si>
  <si>
    <t>AZ00067</t>
  </si>
  <si>
    <t>Powerline</t>
  </si>
  <si>
    <t>AZ00082</t>
  </si>
  <si>
    <t>Magma Retarding</t>
  </si>
  <si>
    <t>AZ00083</t>
  </si>
  <si>
    <t>Vineyard Road</t>
  </si>
  <si>
    <t>AZ00084</t>
  </si>
  <si>
    <t>Rittenhouse</t>
  </si>
  <si>
    <t>AZ00085</t>
  </si>
  <si>
    <t>Hay Lake</t>
  </si>
  <si>
    <t>HAY LAKE:TREMAINE RESERVOIR</t>
  </si>
  <si>
    <t>AZ00089</t>
  </si>
  <si>
    <t>1.748</t>
  </si>
  <si>
    <t>Tremaine Lake</t>
  </si>
  <si>
    <t>15020008001251</t>
  </si>
  <si>
    <t>White Tanks #3</t>
  </si>
  <si>
    <t>AZ00108</t>
  </si>
  <si>
    <t>Buckeye FRS #1</t>
  </si>
  <si>
    <t>AZ00143</t>
  </si>
  <si>
    <t>Coronado Gen. Station</t>
  </si>
  <si>
    <t>AZ00155</t>
  </si>
  <si>
    <t>Spook Hill</t>
  </si>
  <si>
    <t>AZ00175</t>
  </si>
  <si>
    <t>Cholla Cooling Pond</t>
  </si>
  <si>
    <t>AZ00180</t>
  </si>
  <si>
    <t>Ortega Lake Retention</t>
  </si>
  <si>
    <t>AZ00190</t>
  </si>
  <si>
    <t>Saddleback FRS</t>
  </si>
  <si>
    <t>AZ00199</t>
  </si>
  <si>
    <t>Harquahala FRS</t>
  </si>
  <si>
    <t>AZ00200</t>
  </si>
  <si>
    <t>Palo Verde Evaporation Pond #1</t>
  </si>
  <si>
    <t>AZ00201</t>
  </si>
  <si>
    <t>New River</t>
  </si>
  <si>
    <t>AZ00202</t>
  </si>
  <si>
    <t>Adobe</t>
  </si>
  <si>
    <t>AZ00203</t>
  </si>
  <si>
    <t>Oro Ranch (Lake Mary) Dam</t>
  </si>
  <si>
    <t>AZ00242</t>
  </si>
  <si>
    <t>Little Reservoir</t>
  </si>
  <si>
    <t>AZ00249</t>
  </si>
  <si>
    <t>McMicken</t>
  </si>
  <si>
    <t>AZ10003</t>
  </si>
  <si>
    <t>Cave Buttes</t>
  </si>
  <si>
    <t>AZ10007</t>
  </si>
  <si>
    <t>GLEN CANYON</t>
  </si>
  <si>
    <t>AZ10307</t>
  </si>
  <si>
    <t>315.635</t>
  </si>
  <si>
    <t>1127.8</t>
  </si>
  <si>
    <t>Lake Powell</t>
  </si>
  <si>
    <t>14070006008574</t>
  </si>
  <si>
    <t>42673</t>
  </si>
  <si>
    <t>14070006</t>
  </si>
  <si>
    <t>0.48</t>
  </si>
  <si>
    <t>14070006019</t>
  </si>
  <si>
    <t>43739</t>
  </si>
  <si>
    <t>BARTLETT</t>
  </si>
  <si>
    <t>AZ10308</t>
  </si>
  <si>
    <t>6.807</t>
  </si>
  <si>
    <t>Bartlett Reservoir</t>
  </si>
  <si>
    <t>15060203001839</t>
  </si>
  <si>
    <t>44514</t>
  </si>
  <si>
    <t>15060203</t>
  </si>
  <si>
    <t>1.05</t>
  </si>
  <si>
    <t>15060203008</t>
  </si>
  <si>
    <t>45611</t>
  </si>
  <si>
    <t>DAVIS BOR</t>
  </si>
  <si>
    <t>AZ10309</t>
  </si>
  <si>
    <t>HORSESHOE</t>
  </si>
  <si>
    <t>AZ10310</t>
  </si>
  <si>
    <t>8.044</t>
  </si>
  <si>
    <t>Horseshoe Reservoir</t>
  </si>
  <si>
    <t>15060203001838</t>
  </si>
  <si>
    <t>44499</t>
  </si>
  <si>
    <t>1.03</t>
  </si>
  <si>
    <t>15060203009</t>
  </si>
  <si>
    <t>45596</t>
  </si>
  <si>
    <t>HORSE MESA</t>
  </si>
  <si>
    <t>AZ10311</t>
  </si>
  <si>
    <t>8.874</t>
  </si>
  <si>
    <t>Apache Lake</t>
  </si>
  <si>
    <t>15060106000995</t>
  </si>
  <si>
    <t>44481</t>
  </si>
  <si>
    <t>15060106</t>
  </si>
  <si>
    <t>1.22</t>
  </si>
  <si>
    <t>15060106017</t>
  </si>
  <si>
    <t>45576</t>
  </si>
  <si>
    <t>PARKER</t>
  </si>
  <si>
    <t>AZ10312</t>
  </si>
  <si>
    <t>4.836</t>
  </si>
  <si>
    <t>137.2</t>
  </si>
  <si>
    <t>15030204002188</t>
  </si>
  <si>
    <t>62612</t>
  </si>
  <si>
    <t>15030204</t>
  </si>
  <si>
    <t>0.65</t>
  </si>
  <si>
    <t>15030204001</t>
  </si>
  <si>
    <t>65721</t>
  </si>
  <si>
    <t>MORMON FLAT</t>
  </si>
  <si>
    <t>AZ10313</t>
  </si>
  <si>
    <t>1.833</t>
  </si>
  <si>
    <t>Mormon Flat (historical)</t>
  </si>
  <si>
    <t>15060106001000</t>
  </si>
  <si>
    <t>44475</t>
  </si>
  <si>
    <t>0.8</t>
  </si>
  <si>
    <t>15060106014</t>
  </si>
  <si>
    <t>45577</t>
  </si>
  <si>
    <t>THEODORE ROOSEVELT</t>
  </si>
  <si>
    <t>AZ10317</t>
  </si>
  <si>
    <t>39.557</t>
  </si>
  <si>
    <t>2112</t>
  </si>
  <si>
    <t>Theodore Roosevelt Lake</t>
  </si>
  <si>
    <t>15060103001831</t>
  </si>
  <si>
    <t>44426</t>
  </si>
  <si>
    <t>15060103</t>
  </si>
  <si>
    <t>0.6</t>
  </si>
  <si>
    <t>15060103022</t>
  </si>
  <si>
    <t>45516</t>
  </si>
  <si>
    <t>STEWART MOUNTAIN</t>
  </si>
  <si>
    <t>AZ10318</t>
  </si>
  <si>
    <t>2.267</t>
  </si>
  <si>
    <t>Saguaro Lake</t>
  </si>
  <si>
    <t>15060106000994</t>
  </si>
  <si>
    <t>44477</t>
  </si>
  <si>
    <t>1.11</t>
  </si>
  <si>
    <t>15060106003</t>
  </si>
  <si>
    <t>65406</t>
  </si>
  <si>
    <t>ELGO</t>
  </si>
  <si>
    <t>TALKALAI LAKE, SAN CARLOS</t>
  </si>
  <si>
    <t>AZ10446</t>
  </si>
  <si>
    <t>ALAMO DAM</t>
  </si>
  <si>
    <t>ALAMO LAKE</t>
  </si>
  <si>
    <t>AZ82203</t>
  </si>
  <si>
    <t>12.374</t>
  </si>
  <si>
    <t>337.1</t>
  </si>
  <si>
    <t>Alamo Lake</t>
  </si>
  <si>
    <t>15030204000727</t>
  </si>
  <si>
    <t>44473</t>
  </si>
  <si>
    <t>15030204004</t>
  </si>
  <si>
    <t>45567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</si>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</sst>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1"/>
  <sheetViews>
    <sheetView tabSelected="1" workbookViewId="0">
      <selection activeCell="G26" sqref="G26"/>
    </sheetView>
  </sheetViews>
  <sheetFormatPr defaultColWidth="9.42578125"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1923</v>
      </c>
      <c r="E3" s="2">
        <f t="shared" ref="E3:E26" si="0">2015-D3</f>
        <v>92</v>
      </c>
      <c r="F3" s="2">
        <v>0</v>
      </c>
      <c r="G3" s="2">
        <v>44</v>
      </c>
      <c r="H3" s="2">
        <v>0</v>
      </c>
      <c r="I3" s="2">
        <v>14000</v>
      </c>
      <c r="J3" s="2">
        <v>5750</v>
      </c>
      <c r="K3" s="2">
        <v>14000</v>
      </c>
      <c r="L3" s="2">
        <f t="shared" ref="L3:L41" si="1">K3*43559.9</f>
        <v>609838600</v>
      </c>
      <c r="M3" s="2">
        <v>660</v>
      </c>
      <c r="N3" s="2">
        <f t="shared" ref="N3:N41" si="2">M3*43560</f>
        <v>28749600</v>
      </c>
      <c r="O3" s="2">
        <f t="shared" ref="O3:O41" si="3">M3*0.0015625</f>
        <v>1.03125</v>
      </c>
      <c r="P3" s="2">
        <f t="shared" ref="P3:P41" si="4">M3*4046.86</f>
        <v>2670927.6</v>
      </c>
      <c r="Q3" s="2">
        <f t="shared" ref="Q3:Q41" si="5">M3*0.00404686</f>
        <v>2.6709276000000002</v>
      </c>
      <c r="R3" s="2">
        <v>162</v>
      </c>
      <c r="S3" s="2">
        <f t="shared" ref="S3:S41" si="6">R3*2.58999</f>
        <v>419.57837999999998</v>
      </c>
      <c r="T3" s="2">
        <f t="shared" ref="T3:T41" si="7">R3*640</f>
        <v>103680</v>
      </c>
      <c r="U3" s="2">
        <f t="shared" ref="U3:U41" si="8">R3*27880000</f>
        <v>4516560000</v>
      </c>
      <c r="W3" s="2">
        <f t="shared" ref="W3:W41" si="9">V3*0.0003048</f>
        <v>0</v>
      </c>
      <c r="X3" s="2">
        <f t="shared" ref="X3:X41" si="10">V3*0.000189394</f>
        <v>0</v>
      </c>
      <c r="Y3" s="2">
        <f t="shared" ref="Y3:Y41" si="11">X3/(2*(SQRT(3.1416*O3)))</f>
        <v>0</v>
      </c>
      <c r="Z3" s="2">
        <f t="shared" ref="Z3:Z41" si="12">L3/N3</f>
        <v>21.212072515791522</v>
      </c>
      <c r="AA3" s="2">
        <f t="shared" ref="AA3:AA41" si="13">W3/AK3</f>
        <v>0</v>
      </c>
      <c r="AB3" s="2" t="e">
        <f t="shared" ref="AB3:AB41" si="14">3*Z3/AC3</f>
        <v>#DIV/0!</v>
      </c>
      <c r="AC3" s="2">
        <v>0</v>
      </c>
      <c r="AD3" s="2" t="e">
        <f t="shared" ref="AD3:AD41" si="15">Z3/AC3</f>
        <v>#DIV/0!</v>
      </c>
      <c r="AE3" s="2" t="s">
        <v>133</v>
      </c>
      <c r="AF3" s="2">
        <f t="shared" ref="AF3:AF41" si="16">T3/M3</f>
        <v>157.09090909090909</v>
      </c>
      <c r="AG3" s="2">
        <f t="shared" ref="AG3:AG41" si="17">50*Z3*SQRT(3.1416)*(SQRT(N3))^-1</f>
        <v>0.35060059459022164</v>
      </c>
      <c r="AH3" s="2">
        <f t="shared" ref="AH3:AH41" si="18">P3/AJ3</f>
        <v>0.3765842557853285</v>
      </c>
      <c r="AI3" s="2">
        <f t="shared" ref="AI3:AI41" si="19">J3*43559.9</f>
        <v>250469425</v>
      </c>
      <c r="AJ3" s="2">
        <f t="shared" ref="AJ3:AJ41" si="20">J3*1233.48</f>
        <v>7092510</v>
      </c>
      <c r="AK3" s="2">
        <f t="shared" ref="AK3:AK41" si="21">AJ3/10^6</f>
        <v>7.0925099999999999</v>
      </c>
      <c r="AL3" s="2" t="s">
        <v>133</v>
      </c>
      <c r="AM3" s="2" t="s">
        <v>133</v>
      </c>
      <c r="AN3" s="2" t="s">
        <v>133</v>
      </c>
      <c r="AO3" s="2" t="s">
        <v>133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134</v>
      </c>
    </row>
    <row r="4" spans="1:99" s="2" customFormat="1" x14ac:dyDescent="0.25">
      <c r="A4" s="2" t="s">
        <v>135</v>
      </c>
      <c r="C4" s="2" t="s">
        <v>136</v>
      </c>
      <c r="D4" s="2">
        <v>1912</v>
      </c>
      <c r="E4" s="2">
        <f t="shared" si="0"/>
        <v>103</v>
      </c>
      <c r="F4" s="2">
        <v>0</v>
      </c>
      <c r="G4" s="2">
        <v>60</v>
      </c>
      <c r="H4" s="2">
        <v>0</v>
      </c>
      <c r="I4" s="2">
        <v>44500</v>
      </c>
      <c r="J4" s="2">
        <v>30600</v>
      </c>
      <c r="K4" s="2">
        <v>44500</v>
      </c>
      <c r="L4" s="2">
        <f t="shared" si="1"/>
        <v>1938415550</v>
      </c>
      <c r="M4" s="2">
        <v>1324</v>
      </c>
      <c r="N4" s="2">
        <f t="shared" si="2"/>
        <v>57673440</v>
      </c>
      <c r="O4" s="2">
        <f t="shared" si="3"/>
        <v>2.0687500000000001</v>
      </c>
      <c r="P4" s="2">
        <f t="shared" si="4"/>
        <v>5358042.6400000006</v>
      </c>
      <c r="Q4" s="2">
        <f t="shared" si="5"/>
        <v>5.3580426399999999</v>
      </c>
      <c r="R4" s="2">
        <v>790</v>
      </c>
      <c r="S4" s="2">
        <f t="shared" si="6"/>
        <v>2046.0920999999998</v>
      </c>
      <c r="T4" s="2">
        <f t="shared" si="7"/>
        <v>505600</v>
      </c>
      <c r="U4" s="2">
        <f t="shared" si="8"/>
        <v>22025200000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33.610194744755994</v>
      </c>
      <c r="AA4" s="2">
        <f t="shared" si="13"/>
        <v>0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133</v>
      </c>
      <c r="AF4" s="2">
        <f t="shared" si="16"/>
        <v>381.87311178247734</v>
      </c>
      <c r="AG4" s="2">
        <f t="shared" si="17"/>
        <v>0.39221892880829334</v>
      </c>
      <c r="AH4" s="2">
        <f t="shared" si="18"/>
        <v>0.14195563177330689</v>
      </c>
      <c r="AI4" s="2">
        <f t="shared" si="19"/>
        <v>1332932940</v>
      </c>
      <c r="AJ4" s="2">
        <f t="shared" si="20"/>
        <v>37744488</v>
      </c>
      <c r="AK4" s="2">
        <f t="shared" si="21"/>
        <v>37.744487999999997</v>
      </c>
      <c r="AL4" s="2" t="s">
        <v>133</v>
      </c>
      <c r="AM4" s="2" t="s">
        <v>133</v>
      </c>
      <c r="AN4" s="2" t="s">
        <v>133</v>
      </c>
      <c r="AO4" s="2" t="s">
        <v>133</v>
      </c>
      <c r="AP4" s="2" t="s">
        <v>133</v>
      </c>
      <c r="AQ4" s="2" t="s">
        <v>133</v>
      </c>
      <c r="AR4" s="2" t="s">
        <v>133</v>
      </c>
      <c r="AS4" s="2">
        <v>0</v>
      </c>
      <c r="AT4" s="2" t="s">
        <v>133</v>
      </c>
      <c r="AU4" s="2" t="s">
        <v>133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134</v>
      </c>
    </row>
    <row r="5" spans="1:99" s="2" customFormat="1" x14ac:dyDescent="0.25">
      <c r="A5" s="2" t="s">
        <v>137</v>
      </c>
      <c r="C5" s="2" t="s">
        <v>138</v>
      </c>
      <c r="D5" s="2">
        <v>1919</v>
      </c>
      <c r="E5" s="2">
        <f t="shared" si="0"/>
        <v>96</v>
      </c>
      <c r="F5" s="2">
        <v>0</v>
      </c>
      <c r="G5" s="2">
        <v>57</v>
      </c>
      <c r="H5" s="2">
        <v>0</v>
      </c>
      <c r="I5" s="2">
        <v>13750</v>
      </c>
      <c r="J5" s="2">
        <v>5160</v>
      </c>
      <c r="K5" s="2">
        <v>13750</v>
      </c>
      <c r="L5" s="2">
        <f t="shared" si="1"/>
        <v>598948625</v>
      </c>
      <c r="M5" s="2">
        <v>379</v>
      </c>
      <c r="N5" s="2">
        <f t="shared" si="2"/>
        <v>16509240</v>
      </c>
      <c r="O5" s="2">
        <f t="shared" si="3"/>
        <v>0.59218749999999998</v>
      </c>
      <c r="P5" s="2">
        <f t="shared" si="4"/>
        <v>1533759.94</v>
      </c>
      <c r="Q5" s="2">
        <f t="shared" si="5"/>
        <v>1.5337599400000002</v>
      </c>
      <c r="R5" s="2">
        <v>96</v>
      </c>
      <c r="S5" s="2">
        <f t="shared" si="6"/>
        <v>248.63903999999997</v>
      </c>
      <c r="T5" s="2">
        <f t="shared" si="7"/>
        <v>61440</v>
      </c>
      <c r="U5" s="2">
        <f t="shared" si="8"/>
        <v>2676480000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36.279600090615922</v>
      </c>
      <c r="AA5" s="2">
        <f t="shared" si="13"/>
        <v>0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 t="s">
        <v>133</v>
      </c>
      <c r="AF5" s="2">
        <f t="shared" si="16"/>
        <v>162.11081794195252</v>
      </c>
      <c r="AG5" s="2">
        <f t="shared" si="17"/>
        <v>0.79130589140619656</v>
      </c>
      <c r="AH5" s="2">
        <f t="shared" si="18"/>
        <v>0.24097699066836301</v>
      </c>
      <c r="AI5" s="2">
        <f t="shared" si="19"/>
        <v>224769084</v>
      </c>
      <c r="AJ5" s="2">
        <f t="shared" si="20"/>
        <v>6364756.7999999998</v>
      </c>
      <c r="AK5" s="2">
        <f t="shared" si="21"/>
        <v>6.3647567999999994</v>
      </c>
      <c r="AL5" s="2" t="s">
        <v>133</v>
      </c>
      <c r="AM5" s="2" t="s">
        <v>133</v>
      </c>
      <c r="AN5" s="2" t="s">
        <v>133</v>
      </c>
      <c r="AO5" s="2" t="s">
        <v>133</v>
      </c>
      <c r="AP5" s="2" t="s">
        <v>133</v>
      </c>
      <c r="AQ5" s="2" t="s">
        <v>133</v>
      </c>
      <c r="AR5" s="2" t="s">
        <v>133</v>
      </c>
      <c r="AS5" s="2">
        <v>0</v>
      </c>
      <c r="AT5" s="2" t="s">
        <v>133</v>
      </c>
      <c r="AU5" s="2" t="s">
        <v>133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134</v>
      </c>
    </row>
    <row r="6" spans="1:99" s="2" customFormat="1" x14ac:dyDescent="0.25">
      <c r="A6" s="2" t="s">
        <v>139</v>
      </c>
      <c r="C6" s="2" t="s">
        <v>140</v>
      </c>
      <c r="D6" s="2">
        <v>1936</v>
      </c>
      <c r="E6" s="2">
        <f t="shared" si="0"/>
        <v>79</v>
      </c>
      <c r="F6" s="2">
        <v>0</v>
      </c>
      <c r="G6" s="2">
        <v>99</v>
      </c>
      <c r="H6" s="2">
        <v>0</v>
      </c>
      <c r="I6" s="2">
        <v>7800</v>
      </c>
      <c r="J6" s="2">
        <v>5980</v>
      </c>
      <c r="K6" s="2">
        <v>7800</v>
      </c>
      <c r="L6" s="2">
        <f t="shared" si="1"/>
        <v>339767220</v>
      </c>
      <c r="M6" s="2">
        <v>460</v>
      </c>
      <c r="N6" s="2">
        <f t="shared" si="2"/>
        <v>20037600</v>
      </c>
      <c r="O6" s="2">
        <f t="shared" si="3"/>
        <v>0.71875</v>
      </c>
      <c r="P6" s="2">
        <f t="shared" si="4"/>
        <v>1861555.6</v>
      </c>
      <c r="Q6" s="2">
        <f t="shared" si="5"/>
        <v>1.8615556000000002</v>
      </c>
      <c r="R6" s="2">
        <v>25</v>
      </c>
      <c r="S6" s="2">
        <f t="shared" si="6"/>
        <v>64.749749999999992</v>
      </c>
      <c r="T6" s="2">
        <f t="shared" si="7"/>
        <v>16000</v>
      </c>
      <c r="U6" s="2">
        <f t="shared" si="8"/>
        <v>697000000</v>
      </c>
      <c r="V6" s="2">
        <v>43682.608474000001</v>
      </c>
      <c r="W6" s="2">
        <f t="shared" si="9"/>
        <v>13.3144590628752</v>
      </c>
      <c r="X6" s="2">
        <f t="shared" si="10"/>
        <v>8.2732239493247572</v>
      </c>
      <c r="Y6" s="2">
        <f t="shared" si="11"/>
        <v>2.7528364610227487</v>
      </c>
      <c r="Z6" s="2">
        <f t="shared" si="12"/>
        <v>16.956482812312853</v>
      </c>
      <c r="AA6" s="2">
        <f t="shared" si="13"/>
        <v>1.8050541322513249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 t="s">
        <v>133</v>
      </c>
      <c r="AF6" s="2">
        <f t="shared" si="16"/>
        <v>34.782608695652172</v>
      </c>
      <c r="AG6" s="2">
        <f t="shared" si="17"/>
        <v>0.33570543395539104</v>
      </c>
      <c r="AH6" s="2">
        <f t="shared" si="18"/>
        <v>0.2523728986906339</v>
      </c>
      <c r="AI6" s="2">
        <f t="shared" si="19"/>
        <v>260488202</v>
      </c>
      <c r="AJ6" s="2">
        <f t="shared" si="20"/>
        <v>7376210.4000000004</v>
      </c>
      <c r="AK6" s="2">
        <f t="shared" si="21"/>
        <v>7.3762104000000006</v>
      </c>
      <c r="AL6" s="2" t="s">
        <v>141</v>
      </c>
      <c r="AM6" s="2" t="s">
        <v>142</v>
      </c>
      <c r="AN6" s="2" t="s">
        <v>143</v>
      </c>
      <c r="AO6" s="2" t="s">
        <v>144</v>
      </c>
      <c r="AP6" s="2" t="s">
        <v>133</v>
      </c>
      <c r="AQ6" s="2" t="s">
        <v>133</v>
      </c>
      <c r="AR6" s="2" t="s">
        <v>133</v>
      </c>
      <c r="AS6" s="2">
        <v>0</v>
      </c>
      <c r="AT6" s="2" t="s">
        <v>133</v>
      </c>
      <c r="AU6" s="2" t="s">
        <v>133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134</v>
      </c>
    </row>
    <row r="7" spans="1:99" s="2" customFormat="1" x14ac:dyDescent="0.25">
      <c r="A7" s="2" t="s">
        <v>145</v>
      </c>
      <c r="B7" s="2" t="s">
        <v>146</v>
      </c>
      <c r="C7" s="2" t="s">
        <v>147</v>
      </c>
      <c r="D7" s="2">
        <v>1964</v>
      </c>
      <c r="E7" s="2">
        <f t="shared" si="0"/>
        <v>51</v>
      </c>
      <c r="F7" s="2">
        <v>162</v>
      </c>
      <c r="G7" s="2">
        <v>170</v>
      </c>
      <c r="H7" s="2">
        <v>22500</v>
      </c>
      <c r="I7" s="2">
        <v>15000</v>
      </c>
      <c r="J7" s="2">
        <v>15000</v>
      </c>
      <c r="K7" s="2">
        <v>15000</v>
      </c>
      <c r="L7" s="2">
        <f t="shared" si="1"/>
        <v>653398500</v>
      </c>
      <c r="M7" s="2">
        <v>275</v>
      </c>
      <c r="N7" s="2">
        <f t="shared" si="2"/>
        <v>11979000</v>
      </c>
      <c r="O7" s="2">
        <f t="shared" si="3"/>
        <v>0.4296875</v>
      </c>
      <c r="P7" s="2">
        <f t="shared" si="4"/>
        <v>1112886.5</v>
      </c>
      <c r="Q7" s="2">
        <f t="shared" si="5"/>
        <v>1.1128865000000001</v>
      </c>
      <c r="R7" s="2">
        <v>71.099999999999994</v>
      </c>
      <c r="S7" s="2">
        <f t="shared" si="6"/>
        <v>184.14828899999998</v>
      </c>
      <c r="T7" s="2">
        <f t="shared" si="7"/>
        <v>45504</v>
      </c>
      <c r="U7" s="2">
        <f t="shared" si="8"/>
        <v>1982267999.9999998</v>
      </c>
      <c r="V7" s="2">
        <v>98878.655163000003</v>
      </c>
      <c r="W7" s="2">
        <f t="shared" si="9"/>
        <v>30.1382140936824</v>
      </c>
      <c r="X7" s="2">
        <f t="shared" si="10"/>
        <v>18.727024015941222</v>
      </c>
      <c r="Y7" s="2">
        <f t="shared" si="11"/>
        <v>8.0591078502994318</v>
      </c>
      <c r="Z7" s="2">
        <f t="shared" si="12"/>
        <v>54.54532932632106</v>
      </c>
      <c r="AA7" s="2">
        <f t="shared" si="13"/>
        <v>1.6288989468107795</v>
      </c>
      <c r="AB7" s="2">
        <f t="shared" si="14"/>
        <v>1.0100986912281678</v>
      </c>
      <c r="AC7" s="2">
        <v>162</v>
      </c>
      <c r="AD7" s="2">
        <f t="shared" si="15"/>
        <v>0.33669956374272259</v>
      </c>
      <c r="AE7" s="2">
        <v>21.101299999999998</v>
      </c>
      <c r="AF7" s="2">
        <f t="shared" si="16"/>
        <v>165.46909090909091</v>
      </c>
      <c r="AG7" s="2">
        <f t="shared" si="17"/>
        <v>1.3966665572760137</v>
      </c>
      <c r="AH7" s="2">
        <f t="shared" si="18"/>
        <v>6.0148874187934409E-2</v>
      </c>
      <c r="AI7" s="2">
        <f t="shared" si="19"/>
        <v>653398500</v>
      </c>
      <c r="AJ7" s="2">
        <f t="shared" si="20"/>
        <v>18502200</v>
      </c>
      <c r="AK7" s="2">
        <f t="shared" si="21"/>
        <v>18.502199999999998</v>
      </c>
      <c r="AL7" s="2" t="s">
        <v>148</v>
      </c>
      <c r="AM7" s="2" t="s">
        <v>133</v>
      </c>
      <c r="AN7" s="2" t="s">
        <v>149</v>
      </c>
      <c r="AO7" s="2" t="s">
        <v>150</v>
      </c>
      <c r="AP7" s="2" t="s">
        <v>151</v>
      </c>
      <c r="AQ7" s="2" t="s">
        <v>152</v>
      </c>
      <c r="AR7" s="2" t="s">
        <v>153</v>
      </c>
      <c r="AS7" s="2">
        <v>1</v>
      </c>
      <c r="AT7" s="2" t="s">
        <v>154</v>
      </c>
      <c r="AU7" s="2" t="s">
        <v>155</v>
      </c>
      <c r="AV7" s="2">
        <v>2</v>
      </c>
      <c r="AW7" s="5">
        <v>1</v>
      </c>
      <c r="AX7" s="5">
        <v>97</v>
      </c>
      <c r="AY7" s="5">
        <v>1</v>
      </c>
      <c r="AZ7" s="5">
        <v>0.3</v>
      </c>
      <c r="BA7" s="2">
        <v>0</v>
      </c>
      <c r="BB7" s="2">
        <v>0</v>
      </c>
      <c r="BC7" s="2">
        <v>0</v>
      </c>
      <c r="BD7" s="2">
        <v>0</v>
      </c>
      <c r="BE7" s="5">
        <v>0.1</v>
      </c>
      <c r="BF7" s="5">
        <v>0.5</v>
      </c>
      <c r="BG7" s="5">
        <v>96.3</v>
      </c>
      <c r="BH7" s="5">
        <v>1.1000000000000001</v>
      </c>
      <c r="BI7" s="5">
        <v>0.9</v>
      </c>
      <c r="BJ7" s="5">
        <v>0.8</v>
      </c>
      <c r="BK7" s="2">
        <v>0</v>
      </c>
      <c r="BL7" s="2">
        <v>0</v>
      </c>
      <c r="BM7" s="2">
        <v>0</v>
      </c>
      <c r="BN7" s="2">
        <v>0</v>
      </c>
      <c r="BO7" s="5">
        <v>4500</v>
      </c>
      <c r="BP7" s="5">
        <v>877</v>
      </c>
      <c r="BQ7" s="5">
        <v>20</v>
      </c>
      <c r="BR7" s="5">
        <v>4</v>
      </c>
      <c r="BS7" s="5">
        <v>0.14000000000000001</v>
      </c>
      <c r="BT7" s="5">
        <v>0.03</v>
      </c>
      <c r="BU7" s="5">
        <v>5390</v>
      </c>
      <c r="BV7" s="5">
        <v>24</v>
      </c>
      <c r="BW7" s="5">
        <v>0.16</v>
      </c>
      <c r="BX7" s="5">
        <v>19316</v>
      </c>
      <c r="BY7" s="5">
        <v>910</v>
      </c>
      <c r="BZ7" s="5">
        <v>85</v>
      </c>
      <c r="CA7" s="5">
        <v>4</v>
      </c>
      <c r="CB7" s="5">
        <v>1.03</v>
      </c>
      <c r="CC7" s="5">
        <v>0.05</v>
      </c>
      <c r="CD7" s="2">
        <v>0</v>
      </c>
      <c r="CE7" s="2">
        <v>0</v>
      </c>
      <c r="CF7" s="2">
        <v>0</v>
      </c>
      <c r="CG7" s="2">
        <v>0</v>
      </c>
      <c r="CH7" s="5">
        <v>22</v>
      </c>
      <c r="CI7" s="5">
        <v>77</v>
      </c>
      <c r="CJ7" s="5">
        <v>97</v>
      </c>
      <c r="CK7" s="2">
        <v>0</v>
      </c>
      <c r="CL7" s="2">
        <v>0</v>
      </c>
      <c r="CM7" s="5">
        <v>1</v>
      </c>
      <c r="CN7" s="5">
        <v>1</v>
      </c>
      <c r="CO7" s="2">
        <v>0</v>
      </c>
      <c r="CP7" s="5">
        <v>2</v>
      </c>
      <c r="CQ7" s="2">
        <v>0</v>
      </c>
      <c r="CR7" s="2">
        <v>0</v>
      </c>
      <c r="CS7" s="2">
        <v>0</v>
      </c>
      <c r="CT7" s="2">
        <v>0</v>
      </c>
      <c r="CU7" s="2" t="s">
        <v>134</v>
      </c>
    </row>
    <row r="8" spans="1:99" s="2" customFormat="1" x14ac:dyDescent="0.25">
      <c r="A8" s="2" t="s">
        <v>156</v>
      </c>
      <c r="C8" s="2" t="s">
        <v>157</v>
      </c>
      <c r="D8" s="2">
        <v>1965</v>
      </c>
      <c r="E8" s="2">
        <f t="shared" si="0"/>
        <v>50</v>
      </c>
      <c r="F8" s="2">
        <v>0</v>
      </c>
      <c r="G8" s="2">
        <v>21</v>
      </c>
      <c r="H8" s="2">
        <v>0</v>
      </c>
      <c r="I8" s="2">
        <v>11100</v>
      </c>
      <c r="J8" s="2">
        <v>5010</v>
      </c>
      <c r="K8" s="2">
        <v>11100</v>
      </c>
      <c r="L8" s="2">
        <f t="shared" si="1"/>
        <v>483514890</v>
      </c>
      <c r="M8" s="2">
        <v>700</v>
      </c>
      <c r="N8" s="2">
        <f t="shared" si="2"/>
        <v>30492000</v>
      </c>
      <c r="O8" s="2">
        <f t="shared" si="3"/>
        <v>1.09375</v>
      </c>
      <c r="P8" s="2">
        <f t="shared" si="4"/>
        <v>2832802</v>
      </c>
      <c r="Q8" s="2">
        <f t="shared" si="5"/>
        <v>2.832802</v>
      </c>
      <c r="R8" s="2">
        <v>70.199996948242202</v>
      </c>
      <c r="S8" s="2">
        <f t="shared" si="6"/>
        <v>181.8172900959778</v>
      </c>
      <c r="T8" s="2">
        <f t="shared" si="7"/>
        <v>44927.998046875007</v>
      </c>
      <c r="U8" s="2">
        <f t="shared" si="8"/>
        <v>1957175914.9169927</v>
      </c>
      <c r="W8" s="2">
        <f t="shared" si="9"/>
        <v>0</v>
      </c>
      <c r="X8" s="2">
        <f t="shared" si="10"/>
        <v>0</v>
      </c>
      <c r="Y8" s="2">
        <f t="shared" si="11"/>
        <v>0</v>
      </c>
      <c r="Z8" s="2">
        <f t="shared" si="12"/>
        <v>15.857106454151909</v>
      </c>
      <c r="AA8" s="2">
        <f t="shared" si="13"/>
        <v>0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 t="s">
        <v>133</v>
      </c>
      <c r="AF8" s="2">
        <f t="shared" si="16"/>
        <v>64.182854352678575</v>
      </c>
      <c r="AG8" s="2">
        <f t="shared" si="17"/>
        <v>0.25449334773324195</v>
      </c>
      <c r="AH8" s="2">
        <f t="shared" si="18"/>
        <v>0.45840187187320725</v>
      </c>
      <c r="AI8" s="2">
        <f t="shared" si="19"/>
        <v>218235099</v>
      </c>
      <c r="AJ8" s="2">
        <f t="shared" si="20"/>
        <v>6179734.7999999998</v>
      </c>
      <c r="AK8" s="2">
        <f t="shared" si="21"/>
        <v>6.1797347999999994</v>
      </c>
      <c r="AL8" s="2" t="s">
        <v>133</v>
      </c>
      <c r="AM8" s="2" t="s">
        <v>133</v>
      </c>
      <c r="AN8" s="2" t="s">
        <v>133</v>
      </c>
      <c r="AO8" s="2" t="s">
        <v>133</v>
      </c>
      <c r="AP8" s="2" t="s">
        <v>133</v>
      </c>
      <c r="AQ8" s="2" t="s">
        <v>133</v>
      </c>
      <c r="AR8" s="2" t="s">
        <v>133</v>
      </c>
      <c r="AS8" s="2">
        <v>0</v>
      </c>
      <c r="AT8" s="2" t="s">
        <v>133</v>
      </c>
      <c r="AU8" s="2" t="s">
        <v>133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134</v>
      </c>
    </row>
    <row r="9" spans="1:99" s="2" customFormat="1" x14ac:dyDescent="0.25">
      <c r="A9" s="2" t="s">
        <v>158</v>
      </c>
      <c r="C9" s="2" t="s">
        <v>159</v>
      </c>
      <c r="D9" s="2">
        <v>1968</v>
      </c>
      <c r="E9" s="2">
        <f t="shared" si="0"/>
        <v>47</v>
      </c>
      <c r="F9" s="2">
        <v>0</v>
      </c>
      <c r="G9" s="2">
        <v>157</v>
      </c>
      <c r="H9" s="2">
        <v>0</v>
      </c>
      <c r="I9" s="2">
        <v>0</v>
      </c>
      <c r="J9" s="2">
        <v>7540</v>
      </c>
      <c r="K9" s="2">
        <v>7540</v>
      </c>
      <c r="L9" s="2">
        <f t="shared" si="1"/>
        <v>328441646</v>
      </c>
      <c r="M9" s="2">
        <v>260</v>
      </c>
      <c r="N9" s="2">
        <f t="shared" si="2"/>
        <v>11325600</v>
      </c>
      <c r="O9" s="2">
        <f t="shared" si="3"/>
        <v>0.40625</v>
      </c>
      <c r="P9" s="2">
        <f t="shared" si="4"/>
        <v>1052183.6000000001</v>
      </c>
      <c r="Q9" s="2">
        <f t="shared" si="5"/>
        <v>1.0521836</v>
      </c>
      <c r="R9" s="2">
        <v>235</v>
      </c>
      <c r="S9" s="2">
        <f t="shared" si="6"/>
        <v>608.64765</v>
      </c>
      <c r="T9" s="2">
        <f t="shared" si="7"/>
        <v>150400</v>
      </c>
      <c r="U9" s="2">
        <f t="shared" si="8"/>
        <v>6551800000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28.999933425160698</v>
      </c>
      <c r="AA9" s="2">
        <f t="shared" si="13"/>
        <v>0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133</v>
      </c>
      <c r="AF9" s="2">
        <f t="shared" si="16"/>
        <v>578.46153846153845</v>
      </c>
      <c r="AG9" s="2">
        <f t="shared" si="17"/>
        <v>0.76368074349022141</v>
      </c>
      <c r="AH9" s="2">
        <f t="shared" si="18"/>
        <v>0.11313267872338761</v>
      </c>
      <c r="AI9" s="2">
        <f t="shared" si="19"/>
        <v>328441646</v>
      </c>
      <c r="AJ9" s="2">
        <f t="shared" si="20"/>
        <v>9300439.1999999993</v>
      </c>
      <c r="AK9" s="2">
        <f t="shared" si="21"/>
        <v>9.3004391999999996</v>
      </c>
      <c r="AL9" s="2" t="s">
        <v>133</v>
      </c>
      <c r="AM9" s="2" t="s">
        <v>133</v>
      </c>
      <c r="AN9" s="2" t="s">
        <v>133</v>
      </c>
      <c r="AO9" s="2" t="s">
        <v>133</v>
      </c>
      <c r="AP9" s="2" t="s">
        <v>133</v>
      </c>
      <c r="AQ9" s="2" t="s">
        <v>133</v>
      </c>
      <c r="AR9" s="2" t="s">
        <v>133</v>
      </c>
      <c r="AS9" s="2">
        <v>0</v>
      </c>
      <c r="AT9" s="2" t="s">
        <v>133</v>
      </c>
      <c r="AU9" s="2" t="s">
        <v>133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134</v>
      </c>
    </row>
    <row r="10" spans="1:99" s="2" customFormat="1" x14ac:dyDescent="0.25">
      <c r="A10" s="2" t="s">
        <v>160</v>
      </c>
      <c r="C10" s="2" t="s">
        <v>161</v>
      </c>
      <c r="D10" s="2">
        <v>1964</v>
      </c>
      <c r="E10" s="2">
        <f t="shared" si="0"/>
        <v>51</v>
      </c>
      <c r="F10" s="2">
        <v>0</v>
      </c>
      <c r="G10" s="2">
        <v>48</v>
      </c>
      <c r="H10" s="2">
        <v>0</v>
      </c>
      <c r="I10" s="2">
        <v>12400</v>
      </c>
      <c r="J10" s="2">
        <v>6704</v>
      </c>
      <c r="K10" s="2">
        <v>12400</v>
      </c>
      <c r="L10" s="2">
        <f t="shared" si="1"/>
        <v>540142760</v>
      </c>
      <c r="M10" s="2">
        <v>558</v>
      </c>
      <c r="N10" s="2">
        <f t="shared" si="2"/>
        <v>24306480</v>
      </c>
      <c r="O10" s="2">
        <f t="shared" si="3"/>
        <v>0.87187500000000007</v>
      </c>
      <c r="P10" s="2">
        <f t="shared" si="4"/>
        <v>2258147.88</v>
      </c>
      <c r="Q10" s="2">
        <f t="shared" si="5"/>
        <v>2.2581478800000001</v>
      </c>
      <c r="R10" s="2">
        <v>153.30000305175801</v>
      </c>
      <c r="S10" s="2">
        <f t="shared" si="6"/>
        <v>397.04547490402268</v>
      </c>
      <c r="T10" s="2">
        <f t="shared" si="7"/>
        <v>98112.001953125131</v>
      </c>
      <c r="U10" s="2">
        <f t="shared" si="8"/>
        <v>4274004085.0830135</v>
      </c>
      <c r="W10" s="2">
        <f t="shared" si="9"/>
        <v>0</v>
      </c>
      <c r="X10" s="2">
        <f t="shared" si="10"/>
        <v>0</v>
      </c>
      <c r="Y10" s="2">
        <f t="shared" si="11"/>
        <v>0</v>
      </c>
      <c r="Z10" s="2">
        <f t="shared" si="12"/>
        <v>22.222171207019692</v>
      </c>
      <c r="AA10" s="2">
        <f t="shared" si="13"/>
        <v>0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133</v>
      </c>
      <c r="AF10" s="2">
        <f t="shared" si="16"/>
        <v>175.82796048947156</v>
      </c>
      <c r="AG10" s="2">
        <f t="shared" si="17"/>
        <v>0.39945779711401991</v>
      </c>
      <c r="AH10" s="2">
        <f t="shared" si="18"/>
        <v>0.27307771585648238</v>
      </c>
      <c r="AI10" s="2">
        <f t="shared" si="19"/>
        <v>292025569.60000002</v>
      </c>
      <c r="AJ10" s="2">
        <f t="shared" si="20"/>
        <v>8269249.9199999999</v>
      </c>
      <c r="AK10" s="2">
        <f t="shared" si="21"/>
        <v>8.26924992</v>
      </c>
      <c r="AL10" s="2" t="s">
        <v>133</v>
      </c>
      <c r="AM10" s="2" t="s">
        <v>133</v>
      </c>
      <c r="AN10" s="2" t="s">
        <v>133</v>
      </c>
      <c r="AO10" s="2" t="s">
        <v>133</v>
      </c>
      <c r="AP10" s="2" t="s">
        <v>133</v>
      </c>
      <c r="AQ10" s="2" t="s">
        <v>133</v>
      </c>
      <c r="AR10" s="2" t="s">
        <v>133</v>
      </c>
      <c r="AS10" s="2">
        <v>0</v>
      </c>
      <c r="AT10" s="2" t="s">
        <v>133</v>
      </c>
      <c r="AU10" s="2" t="s">
        <v>133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134</v>
      </c>
    </row>
    <row r="11" spans="1:99" s="2" customFormat="1" x14ac:dyDescent="0.25">
      <c r="A11" s="2" t="s">
        <v>162</v>
      </c>
      <c r="C11" s="2" t="s">
        <v>163</v>
      </c>
      <c r="D11" s="2">
        <v>1967</v>
      </c>
      <c r="E11" s="2">
        <f t="shared" si="0"/>
        <v>48</v>
      </c>
      <c r="F11" s="2">
        <v>0</v>
      </c>
      <c r="G11" s="2">
        <v>42</v>
      </c>
      <c r="H11" s="2">
        <v>0</v>
      </c>
      <c r="I11" s="2">
        <v>5100</v>
      </c>
      <c r="J11" s="2">
        <v>4194</v>
      </c>
      <c r="K11" s="2">
        <v>5100</v>
      </c>
      <c r="L11" s="2">
        <f t="shared" si="1"/>
        <v>222155490</v>
      </c>
      <c r="M11" s="2">
        <v>456</v>
      </c>
      <c r="N11" s="2">
        <f t="shared" si="2"/>
        <v>19863360</v>
      </c>
      <c r="O11" s="2">
        <f t="shared" si="3"/>
        <v>0.71250000000000002</v>
      </c>
      <c r="P11" s="2">
        <f t="shared" si="4"/>
        <v>1845368.1600000001</v>
      </c>
      <c r="Q11" s="2">
        <f t="shared" si="5"/>
        <v>1.84536816</v>
      </c>
      <c r="R11" s="2">
        <v>61.799999237060497</v>
      </c>
      <c r="S11" s="2">
        <f t="shared" si="6"/>
        <v>160.0613800239943</v>
      </c>
      <c r="T11" s="2">
        <f t="shared" si="7"/>
        <v>39551.999511718721</v>
      </c>
      <c r="U11" s="2">
        <f t="shared" si="8"/>
        <v>1722983978.7292466</v>
      </c>
      <c r="W11" s="2">
        <f t="shared" si="9"/>
        <v>0</v>
      </c>
      <c r="X11" s="2">
        <f t="shared" si="10"/>
        <v>0</v>
      </c>
      <c r="Y11" s="2">
        <f t="shared" si="11"/>
        <v>0</v>
      </c>
      <c r="Z11" s="2">
        <f t="shared" si="12"/>
        <v>11.184184850901358</v>
      </c>
      <c r="AA11" s="2">
        <f t="shared" si="13"/>
        <v>0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 t="s">
        <v>133</v>
      </c>
      <c r="AF11" s="2">
        <f t="shared" si="16"/>
        <v>86.736841034470885</v>
      </c>
      <c r="AG11" s="2">
        <f t="shared" si="17"/>
        <v>0.22239418529575972</v>
      </c>
      <c r="AH11" s="2">
        <f t="shared" si="18"/>
        <v>0.35671591402910768</v>
      </c>
      <c r="AI11" s="2">
        <f t="shared" si="19"/>
        <v>182690220.59999999</v>
      </c>
      <c r="AJ11" s="2">
        <f t="shared" si="20"/>
        <v>5173215.12</v>
      </c>
      <c r="AK11" s="2">
        <f t="shared" si="21"/>
        <v>5.1732151200000001</v>
      </c>
      <c r="AL11" s="2" t="s">
        <v>133</v>
      </c>
      <c r="AM11" s="2" t="s">
        <v>133</v>
      </c>
      <c r="AN11" s="2" t="s">
        <v>133</v>
      </c>
      <c r="AO11" s="2" t="s">
        <v>133</v>
      </c>
      <c r="AP11" s="2" t="s">
        <v>133</v>
      </c>
      <c r="AQ11" s="2" t="s">
        <v>133</v>
      </c>
      <c r="AR11" s="2" t="s">
        <v>133</v>
      </c>
      <c r="AS11" s="2">
        <v>0</v>
      </c>
      <c r="AT11" s="2" t="s">
        <v>133</v>
      </c>
      <c r="AU11" s="2" t="s">
        <v>133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134</v>
      </c>
    </row>
    <row r="12" spans="1:99" s="2" customFormat="1" x14ac:dyDescent="0.25">
      <c r="A12" s="2" t="s">
        <v>164</v>
      </c>
      <c r="C12" s="2" t="s">
        <v>165</v>
      </c>
      <c r="D12" s="2">
        <v>1964</v>
      </c>
      <c r="E12" s="2">
        <f t="shared" si="0"/>
        <v>51</v>
      </c>
      <c r="F12" s="2">
        <v>0</v>
      </c>
      <c r="G12" s="2">
        <v>21</v>
      </c>
      <c r="H12" s="2">
        <v>0</v>
      </c>
      <c r="I12" s="2">
        <v>7700</v>
      </c>
      <c r="J12" s="2">
        <v>4960</v>
      </c>
      <c r="K12" s="2">
        <v>7700</v>
      </c>
      <c r="L12" s="2">
        <f t="shared" si="1"/>
        <v>335411230</v>
      </c>
      <c r="M12" s="2">
        <v>860</v>
      </c>
      <c r="N12" s="2">
        <f t="shared" si="2"/>
        <v>37461600</v>
      </c>
      <c r="O12" s="2">
        <f t="shared" si="3"/>
        <v>1.34375</v>
      </c>
      <c r="P12" s="2">
        <f t="shared" si="4"/>
        <v>3480299.6</v>
      </c>
      <c r="Q12" s="2">
        <f t="shared" si="5"/>
        <v>3.4802996000000004</v>
      </c>
      <c r="R12" s="2">
        <v>61.799999237060497</v>
      </c>
      <c r="S12" s="2">
        <f t="shared" si="6"/>
        <v>160.0613800239943</v>
      </c>
      <c r="T12" s="2">
        <f t="shared" si="7"/>
        <v>39551.999511718721</v>
      </c>
      <c r="U12" s="2">
        <f t="shared" si="8"/>
        <v>1722983978.7292466</v>
      </c>
      <c r="W12" s="2">
        <f t="shared" si="9"/>
        <v>0</v>
      </c>
      <c r="X12" s="2">
        <f t="shared" si="10"/>
        <v>0</v>
      </c>
      <c r="Y12" s="2">
        <f t="shared" si="11"/>
        <v>0</v>
      </c>
      <c r="Z12" s="2">
        <f t="shared" si="12"/>
        <v>8.9534678177120046</v>
      </c>
      <c r="AA12" s="2">
        <f t="shared" si="13"/>
        <v>0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 t="s">
        <v>133</v>
      </c>
      <c r="AF12" s="2">
        <f t="shared" si="16"/>
        <v>45.990697106649677</v>
      </c>
      <c r="AG12" s="2">
        <f t="shared" si="17"/>
        <v>0.12964135578713779</v>
      </c>
      <c r="AH12" s="2">
        <f t="shared" si="18"/>
        <v>0.56885665470993685</v>
      </c>
      <c r="AI12" s="2">
        <f t="shared" si="19"/>
        <v>216057104</v>
      </c>
      <c r="AJ12" s="2">
        <f t="shared" si="20"/>
        <v>6118060.7999999998</v>
      </c>
      <c r="AK12" s="2">
        <f t="shared" si="21"/>
        <v>6.1180607999999994</v>
      </c>
      <c r="AL12" s="2" t="s">
        <v>133</v>
      </c>
      <c r="AM12" s="2" t="s">
        <v>133</v>
      </c>
      <c r="AN12" s="2" t="s">
        <v>133</v>
      </c>
      <c r="AO12" s="2" t="s">
        <v>133</v>
      </c>
      <c r="AP12" s="2" t="s">
        <v>133</v>
      </c>
      <c r="AQ12" s="2" t="s">
        <v>133</v>
      </c>
      <c r="AR12" s="2" t="s">
        <v>133</v>
      </c>
      <c r="AS12" s="2">
        <v>0</v>
      </c>
      <c r="AT12" s="2" t="s">
        <v>133</v>
      </c>
      <c r="AU12" s="2" t="s">
        <v>133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134</v>
      </c>
    </row>
    <row r="13" spans="1:99" s="2" customFormat="1" x14ac:dyDescent="0.25">
      <c r="A13" s="2" t="s">
        <v>166</v>
      </c>
      <c r="C13" s="2" t="s">
        <v>167</v>
      </c>
      <c r="D13" s="2">
        <v>1967</v>
      </c>
      <c r="E13" s="2">
        <f t="shared" si="0"/>
        <v>48</v>
      </c>
      <c r="F13" s="2">
        <v>0</v>
      </c>
      <c r="G13" s="2">
        <v>27.5</v>
      </c>
      <c r="H13" s="2">
        <v>0</v>
      </c>
      <c r="I13" s="2">
        <v>5045</v>
      </c>
      <c r="J13" s="2">
        <v>4310</v>
      </c>
      <c r="K13" s="2">
        <v>5045</v>
      </c>
      <c r="L13" s="2">
        <f t="shared" si="1"/>
        <v>219759695.5</v>
      </c>
      <c r="M13" s="2">
        <v>840</v>
      </c>
      <c r="N13" s="2">
        <f t="shared" si="2"/>
        <v>36590400</v>
      </c>
      <c r="O13" s="2">
        <f t="shared" si="3"/>
        <v>1.3125</v>
      </c>
      <c r="P13" s="2">
        <f t="shared" si="4"/>
        <v>3399362.4</v>
      </c>
      <c r="Q13" s="2">
        <f t="shared" si="5"/>
        <v>3.3993624000000002</v>
      </c>
      <c r="R13" s="2">
        <v>49.599998474121101</v>
      </c>
      <c r="S13" s="2">
        <f t="shared" si="6"/>
        <v>128.4635000479889</v>
      </c>
      <c r="T13" s="2">
        <f t="shared" si="7"/>
        <v>31743.999023437504</v>
      </c>
      <c r="U13" s="2">
        <f t="shared" si="8"/>
        <v>1382847957.4584963</v>
      </c>
      <c r="W13" s="2">
        <f t="shared" si="9"/>
        <v>0</v>
      </c>
      <c r="X13" s="2">
        <f t="shared" si="10"/>
        <v>0</v>
      </c>
      <c r="Y13" s="2">
        <f t="shared" si="11"/>
        <v>0</v>
      </c>
      <c r="Z13" s="2">
        <f t="shared" si="12"/>
        <v>6.0059385931829112</v>
      </c>
      <c r="AA13" s="2">
        <f t="shared" si="13"/>
        <v>0</v>
      </c>
      <c r="AB13" s="2" t="e">
        <f t="shared" si="14"/>
        <v>#DIV/0!</v>
      </c>
      <c r="AC13" s="2">
        <v>0</v>
      </c>
      <c r="AD13" s="2" t="e">
        <f t="shared" si="15"/>
        <v>#DIV/0!</v>
      </c>
      <c r="AE13" s="2" t="s">
        <v>133</v>
      </c>
      <c r="AF13" s="2">
        <f t="shared" si="16"/>
        <v>37.790475027901792</v>
      </c>
      <c r="AG13" s="2">
        <f t="shared" si="17"/>
        <v>8.799191254635845E-2</v>
      </c>
      <c r="AH13" s="2">
        <f t="shared" si="18"/>
        <v>0.63942275027882178</v>
      </c>
      <c r="AI13" s="2">
        <f t="shared" si="19"/>
        <v>187743169</v>
      </c>
      <c r="AJ13" s="2">
        <f t="shared" si="20"/>
        <v>5316298.8</v>
      </c>
      <c r="AK13" s="2">
        <f t="shared" si="21"/>
        <v>5.3162988000000002</v>
      </c>
      <c r="AL13" s="2" t="s">
        <v>133</v>
      </c>
      <c r="AM13" s="2" t="s">
        <v>133</v>
      </c>
      <c r="AN13" s="2" t="s">
        <v>133</v>
      </c>
      <c r="AO13" s="2" t="s">
        <v>133</v>
      </c>
      <c r="AP13" s="2" t="s">
        <v>133</v>
      </c>
      <c r="AQ13" s="2" t="s">
        <v>133</v>
      </c>
      <c r="AR13" s="2" t="s">
        <v>133</v>
      </c>
      <c r="AS13" s="2">
        <v>0</v>
      </c>
      <c r="AT13" s="2" t="s">
        <v>133</v>
      </c>
      <c r="AU13" s="2" t="s">
        <v>133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134</v>
      </c>
    </row>
    <row r="14" spans="1:99" s="2" customFormat="1" x14ac:dyDescent="0.25">
      <c r="A14" s="2" t="s">
        <v>168</v>
      </c>
      <c r="C14" s="2" t="s">
        <v>169</v>
      </c>
      <c r="D14" s="2">
        <v>1969</v>
      </c>
      <c r="E14" s="2">
        <f t="shared" si="0"/>
        <v>46</v>
      </c>
      <c r="F14" s="2">
        <v>0</v>
      </c>
      <c r="G14" s="2">
        <v>35.299999237060497</v>
      </c>
      <c r="H14" s="2">
        <v>0</v>
      </c>
      <c r="I14" s="2">
        <v>4520</v>
      </c>
      <c r="J14" s="2">
        <v>4060</v>
      </c>
      <c r="K14" s="2">
        <v>4520</v>
      </c>
      <c r="L14" s="2">
        <f t="shared" si="1"/>
        <v>196890748</v>
      </c>
      <c r="M14" s="2">
        <v>660</v>
      </c>
      <c r="N14" s="2">
        <f t="shared" si="2"/>
        <v>28749600</v>
      </c>
      <c r="O14" s="2">
        <f t="shared" si="3"/>
        <v>1.03125</v>
      </c>
      <c r="P14" s="2">
        <f t="shared" si="4"/>
        <v>2670927.6</v>
      </c>
      <c r="Q14" s="2">
        <f t="shared" si="5"/>
        <v>2.6709276000000002</v>
      </c>
      <c r="R14" s="2">
        <v>91.599998474121094</v>
      </c>
      <c r="S14" s="2">
        <f t="shared" si="6"/>
        <v>237.24308004798888</v>
      </c>
      <c r="T14" s="2">
        <f t="shared" si="7"/>
        <v>58623.9990234375</v>
      </c>
      <c r="U14" s="2">
        <f t="shared" si="8"/>
        <v>2553807957.4584961</v>
      </c>
      <c r="W14" s="2">
        <f t="shared" si="9"/>
        <v>0</v>
      </c>
      <c r="X14" s="2">
        <f t="shared" si="10"/>
        <v>0</v>
      </c>
      <c r="Y14" s="2">
        <f t="shared" si="11"/>
        <v>0</v>
      </c>
      <c r="Z14" s="2">
        <f t="shared" si="12"/>
        <v>6.8484691265269779</v>
      </c>
      <c r="AA14" s="2">
        <f t="shared" si="13"/>
        <v>0</v>
      </c>
      <c r="AB14" s="2" t="e">
        <f t="shared" si="14"/>
        <v>#DIV/0!</v>
      </c>
      <c r="AC14" s="2">
        <v>0</v>
      </c>
      <c r="AD14" s="2" t="e">
        <f t="shared" si="15"/>
        <v>#DIV/0!</v>
      </c>
      <c r="AE14" s="2" t="s">
        <v>133</v>
      </c>
      <c r="AF14" s="2">
        <f t="shared" si="16"/>
        <v>88.824240944602266</v>
      </c>
      <c r="AG14" s="2">
        <f t="shared" si="17"/>
        <v>0.11319390625341443</v>
      </c>
      <c r="AH14" s="2">
        <f t="shared" si="18"/>
        <v>0.53333977112454156</v>
      </c>
      <c r="AI14" s="2">
        <f t="shared" si="19"/>
        <v>176853194</v>
      </c>
      <c r="AJ14" s="2">
        <f t="shared" si="20"/>
        <v>5007928.8</v>
      </c>
      <c r="AK14" s="2">
        <f t="shared" si="21"/>
        <v>5.0079288000000002</v>
      </c>
      <c r="AL14" s="2" t="s">
        <v>133</v>
      </c>
      <c r="AM14" s="2" t="s">
        <v>133</v>
      </c>
      <c r="AN14" s="2" t="s">
        <v>133</v>
      </c>
      <c r="AO14" s="2" t="s">
        <v>133</v>
      </c>
      <c r="AP14" s="2" t="s">
        <v>133</v>
      </c>
      <c r="AQ14" s="2" t="s">
        <v>133</v>
      </c>
      <c r="AR14" s="2" t="s">
        <v>133</v>
      </c>
      <c r="AS14" s="2">
        <v>0</v>
      </c>
      <c r="AT14" s="2" t="s">
        <v>133</v>
      </c>
      <c r="AU14" s="2" t="s">
        <v>133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134</v>
      </c>
    </row>
    <row r="15" spans="1:99" s="2" customFormat="1" x14ac:dyDescent="0.25">
      <c r="A15" s="2" t="s">
        <v>170</v>
      </c>
      <c r="B15" s="2" t="s">
        <v>171</v>
      </c>
      <c r="C15" s="2" t="s">
        <v>172</v>
      </c>
      <c r="D15" s="2">
        <v>1951</v>
      </c>
      <c r="E15" s="2">
        <f t="shared" si="0"/>
        <v>64</v>
      </c>
      <c r="F15" s="2">
        <v>0</v>
      </c>
      <c r="G15" s="2">
        <v>26</v>
      </c>
      <c r="H15" s="2">
        <v>0</v>
      </c>
      <c r="I15" s="2">
        <v>9000</v>
      </c>
      <c r="J15" s="2">
        <v>5500</v>
      </c>
      <c r="K15" s="2">
        <v>9000</v>
      </c>
      <c r="L15" s="2">
        <f t="shared" si="1"/>
        <v>392039100</v>
      </c>
      <c r="M15" s="2">
        <v>520</v>
      </c>
      <c r="N15" s="2">
        <f t="shared" si="2"/>
        <v>22651200</v>
      </c>
      <c r="O15" s="2">
        <f t="shared" si="3"/>
        <v>0.8125</v>
      </c>
      <c r="P15" s="2">
        <f t="shared" si="4"/>
        <v>2104367.2000000002</v>
      </c>
      <c r="Q15" s="2">
        <f t="shared" si="5"/>
        <v>2.1043672</v>
      </c>
      <c r="R15" s="2">
        <v>14.3999996185303</v>
      </c>
      <c r="S15" s="2">
        <f t="shared" si="6"/>
        <v>37.29585501199729</v>
      </c>
      <c r="T15" s="2">
        <f t="shared" si="7"/>
        <v>9215.9997558593914</v>
      </c>
      <c r="U15" s="2">
        <f t="shared" si="8"/>
        <v>401471989.36462474</v>
      </c>
      <c r="V15" s="2">
        <v>44456.716890999996</v>
      </c>
      <c r="W15" s="2">
        <f t="shared" si="9"/>
        <v>13.550407308376798</v>
      </c>
      <c r="X15" s="2">
        <f t="shared" si="10"/>
        <v>8.4198354388540544</v>
      </c>
      <c r="Y15" s="2">
        <f t="shared" si="11"/>
        <v>2.635035550814449</v>
      </c>
      <c r="Z15" s="2">
        <f t="shared" si="12"/>
        <v>17.307652574698029</v>
      </c>
      <c r="AA15" s="2">
        <f t="shared" si="13"/>
        <v>1.9973655184558099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 t="s">
        <v>133</v>
      </c>
      <c r="AF15" s="2">
        <f t="shared" si="16"/>
        <v>17.723076453575754</v>
      </c>
      <c r="AG15" s="2">
        <f t="shared" si="17"/>
        <v>0.32228345434029698</v>
      </c>
      <c r="AH15" s="2">
        <f t="shared" si="18"/>
        <v>0.31018923548157912</v>
      </c>
      <c r="AI15" s="2">
        <f t="shared" si="19"/>
        <v>239579450</v>
      </c>
      <c r="AJ15" s="2">
        <f t="shared" si="20"/>
        <v>6784140</v>
      </c>
      <c r="AK15" s="2">
        <f t="shared" si="21"/>
        <v>6.7841399999999998</v>
      </c>
      <c r="AL15" s="2" t="s">
        <v>173</v>
      </c>
      <c r="AM15" s="2" t="s">
        <v>133</v>
      </c>
      <c r="AN15" s="2" t="s">
        <v>174</v>
      </c>
      <c r="AO15" s="2" t="s">
        <v>175</v>
      </c>
      <c r="AP15" s="2" t="s">
        <v>133</v>
      </c>
      <c r="AQ15" s="2" t="s">
        <v>133</v>
      </c>
      <c r="AR15" s="2" t="s">
        <v>133</v>
      </c>
      <c r="AS15" s="2">
        <v>0</v>
      </c>
      <c r="AT15" s="2" t="s">
        <v>133</v>
      </c>
      <c r="AU15" s="2" t="s">
        <v>133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134</v>
      </c>
    </row>
    <row r="16" spans="1:99" s="2" customFormat="1" x14ac:dyDescent="0.25">
      <c r="A16" s="2" t="s">
        <v>176</v>
      </c>
      <c r="C16" s="2" t="s">
        <v>177</v>
      </c>
      <c r="D16" s="2">
        <v>1956</v>
      </c>
      <c r="E16" s="2">
        <f t="shared" si="0"/>
        <v>59</v>
      </c>
      <c r="F16" s="2">
        <v>0</v>
      </c>
      <c r="G16" s="2">
        <v>25.5</v>
      </c>
      <c r="H16" s="2">
        <v>0</v>
      </c>
      <c r="I16" s="2">
        <v>4800</v>
      </c>
      <c r="J16" s="2">
        <v>3240</v>
      </c>
      <c r="K16" s="2">
        <v>4800</v>
      </c>
      <c r="L16" s="2">
        <f t="shared" si="1"/>
        <v>209087520</v>
      </c>
      <c r="M16" s="2">
        <v>294</v>
      </c>
      <c r="N16" s="2">
        <f t="shared" si="2"/>
        <v>12806640</v>
      </c>
      <c r="O16" s="2">
        <f t="shared" si="3"/>
        <v>0.45937500000000003</v>
      </c>
      <c r="P16" s="2">
        <f t="shared" si="4"/>
        <v>1189776.8400000001</v>
      </c>
      <c r="Q16" s="2">
        <f t="shared" si="5"/>
        <v>1.1897768400000002</v>
      </c>
      <c r="R16" s="2">
        <v>23.600000381469702</v>
      </c>
      <c r="S16" s="2">
        <f t="shared" si="6"/>
        <v>61.123764988002705</v>
      </c>
      <c r="T16" s="2">
        <f t="shared" si="7"/>
        <v>15104.000244140609</v>
      </c>
      <c r="U16" s="2">
        <f t="shared" si="8"/>
        <v>657968010.63537526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16.326493131687936</v>
      </c>
      <c r="AA16" s="2">
        <f t="shared" si="13"/>
        <v>0</v>
      </c>
      <c r="AB16" s="2" t="e">
        <f t="shared" si="14"/>
        <v>#DIV/0!</v>
      </c>
      <c r="AC16" s="2">
        <v>0</v>
      </c>
      <c r="AD16" s="2" t="e">
        <f t="shared" si="15"/>
        <v>#DIV/0!</v>
      </c>
      <c r="AE16" s="2" t="s">
        <v>133</v>
      </c>
      <c r="AF16" s="2">
        <f t="shared" si="16"/>
        <v>51.374150490274182</v>
      </c>
      <c r="AG16" s="2">
        <f t="shared" si="17"/>
        <v>0.404315841424008</v>
      </c>
      <c r="AH16" s="2">
        <f t="shared" si="18"/>
        <v>0.29770654901098847</v>
      </c>
      <c r="AI16" s="2">
        <f t="shared" si="19"/>
        <v>141134076</v>
      </c>
      <c r="AJ16" s="2">
        <f t="shared" si="20"/>
        <v>3996475.2</v>
      </c>
      <c r="AK16" s="2">
        <f t="shared" si="21"/>
        <v>3.9964752000000003</v>
      </c>
      <c r="AL16" s="2" t="s">
        <v>133</v>
      </c>
      <c r="AM16" s="2" t="s">
        <v>133</v>
      </c>
      <c r="AN16" s="2" t="s">
        <v>133</v>
      </c>
      <c r="AO16" s="2" t="s">
        <v>133</v>
      </c>
      <c r="AP16" s="2" t="s">
        <v>133</v>
      </c>
      <c r="AQ16" s="2" t="s">
        <v>133</v>
      </c>
      <c r="AR16" s="2" t="s">
        <v>133</v>
      </c>
      <c r="AS16" s="2">
        <v>0</v>
      </c>
      <c r="AT16" s="2" t="s">
        <v>133</v>
      </c>
      <c r="AU16" s="2" t="s">
        <v>133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134</v>
      </c>
    </row>
    <row r="17" spans="1:99" s="2" customFormat="1" x14ac:dyDescent="0.25">
      <c r="A17" s="2" t="s">
        <v>178</v>
      </c>
      <c r="C17" s="2" t="s">
        <v>179</v>
      </c>
      <c r="D17" s="2">
        <v>1974</v>
      </c>
      <c r="E17" s="2">
        <f t="shared" si="0"/>
        <v>41</v>
      </c>
      <c r="F17" s="2">
        <v>0</v>
      </c>
      <c r="G17" s="2">
        <v>48.700000762939503</v>
      </c>
      <c r="H17" s="2">
        <v>0</v>
      </c>
      <c r="I17" s="2">
        <v>25500</v>
      </c>
      <c r="J17" s="2">
        <v>8195</v>
      </c>
      <c r="K17" s="2">
        <v>25500</v>
      </c>
      <c r="L17" s="2">
        <f t="shared" si="1"/>
        <v>1110777450</v>
      </c>
      <c r="M17" s="2">
        <v>1145</v>
      </c>
      <c r="N17" s="2">
        <f t="shared" si="2"/>
        <v>49876200</v>
      </c>
      <c r="O17" s="2">
        <f t="shared" si="3"/>
        <v>1.7890625</v>
      </c>
      <c r="P17" s="2">
        <f t="shared" si="4"/>
        <v>4633654.7</v>
      </c>
      <c r="Q17" s="2">
        <f t="shared" si="5"/>
        <v>4.6336547000000001</v>
      </c>
      <c r="R17" s="2">
        <v>73.800003051757798</v>
      </c>
      <c r="S17" s="2">
        <f t="shared" si="6"/>
        <v>191.14126990402215</v>
      </c>
      <c r="T17" s="2">
        <f t="shared" si="7"/>
        <v>47232.001953124993</v>
      </c>
      <c r="U17" s="2">
        <f t="shared" si="8"/>
        <v>2057544085.0830073</v>
      </c>
      <c r="W17" s="2">
        <f t="shared" si="9"/>
        <v>0</v>
      </c>
      <c r="X17" s="2">
        <f t="shared" si="10"/>
        <v>0</v>
      </c>
      <c r="Y17" s="2">
        <f t="shared" si="11"/>
        <v>0</v>
      </c>
      <c r="Z17" s="2">
        <f t="shared" si="12"/>
        <v>22.270691231489167</v>
      </c>
      <c r="AA17" s="2">
        <f t="shared" si="13"/>
        <v>0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 t="s">
        <v>133</v>
      </c>
      <c r="AF17" s="2">
        <f t="shared" si="16"/>
        <v>41.250656727620083</v>
      </c>
      <c r="AG17" s="2">
        <f t="shared" si="17"/>
        <v>0.27946824415041394</v>
      </c>
      <c r="AH17" s="2">
        <f t="shared" si="18"/>
        <v>0.45839787638927221</v>
      </c>
      <c r="AI17" s="2">
        <f t="shared" si="19"/>
        <v>356973380.5</v>
      </c>
      <c r="AJ17" s="2">
        <f t="shared" si="20"/>
        <v>10108368.6</v>
      </c>
      <c r="AK17" s="2">
        <f t="shared" si="21"/>
        <v>10.1083686</v>
      </c>
      <c r="AL17" s="2" t="s">
        <v>133</v>
      </c>
      <c r="AM17" s="2" t="s">
        <v>133</v>
      </c>
      <c r="AN17" s="2" t="s">
        <v>133</v>
      </c>
      <c r="AO17" s="2" t="s">
        <v>133</v>
      </c>
      <c r="AP17" s="2" t="s">
        <v>133</v>
      </c>
      <c r="AQ17" s="2" t="s">
        <v>133</v>
      </c>
      <c r="AR17" s="2" t="s">
        <v>133</v>
      </c>
      <c r="AS17" s="2">
        <v>0</v>
      </c>
      <c r="AT17" s="2" t="s">
        <v>133</v>
      </c>
      <c r="AU17" s="2" t="s">
        <v>133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134</v>
      </c>
    </row>
    <row r="18" spans="1:99" s="2" customFormat="1" x14ac:dyDescent="0.25">
      <c r="A18" s="2" t="s">
        <v>180</v>
      </c>
      <c r="C18" s="2" t="s">
        <v>181</v>
      </c>
      <c r="D18" s="2">
        <v>1978</v>
      </c>
      <c r="E18" s="2">
        <f t="shared" si="0"/>
        <v>37</v>
      </c>
      <c r="F18" s="2">
        <v>0</v>
      </c>
      <c r="G18" s="2">
        <v>53</v>
      </c>
      <c r="H18" s="2">
        <v>0</v>
      </c>
      <c r="I18" s="2">
        <v>7080</v>
      </c>
      <c r="J18" s="2">
        <v>4650</v>
      </c>
      <c r="K18" s="2">
        <v>7080</v>
      </c>
      <c r="L18" s="2">
        <f t="shared" si="1"/>
        <v>308404092</v>
      </c>
      <c r="M18" s="2">
        <v>330</v>
      </c>
      <c r="N18" s="2">
        <f t="shared" si="2"/>
        <v>14374800</v>
      </c>
      <c r="O18" s="2">
        <f t="shared" si="3"/>
        <v>0.515625</v>
      </c>
      <c r="P18" s="2">
        <f t="shared" si="4"/>
        <v>1335463.8</v>
      </c>
      <c r="Q18" s="2">
        <f t="shared" si="5"/>
        <v>1.3354638000000001</v>
      </c>
      <c r="R18" s="2">
        <v>2.9800000190734899</v>
      </c>
      <c r="S18" s="2">
        <f t="shared" si="6"/>
        <v>7.7181702494001474</v>
      </c>
      <c r="T18" s="2">
        <f t="shared" si="7"/>
        <v>1907.2000122070335</v>
      </c>
      <c r="U18" s="2">
        <f t="shared" si="8"/>
        <v>83082400.531768903</v>
      </c>
      <c r="W18" s="2">
        <f t="shared" si="9"/>
        <v>0</v>
      </c>
      <c r="X18" s="2">
        <f t="shared" si="10"/>
        <v>0</v>
      </c>
      <c r="Y18" s="2">
        <f t="shared" si="11"/>
        <v>0</v>
      </c>
      <c r="Z18" s="2">
        <f t="shared" si="12"/>
        <v>21.454496201686283</v>
      </c>
      <c r="AA18" s="2">
        <f t="shared" si="13"/>
        <v>0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133</v>
      </c>
      <c r="AF18" s="2">
        <f t="shared" si="16"/>
        <v>5.7793939763849504</v>
      </c>
      <c r="AG18" s="2">
        <f t="shared" si="17"/>
        <v>0.5014906771695119</v>
      </c>
      <c r="AH18" s="2">
        <f t="shared" si="18"/>
        <v>0.23283435169522998</v>
      </c>
      <c r="AI18" s="2">
        <f t="shared" si="19"/>
        <v>202553535</v>
      </c>
      <c r="AJ18" s="2">
        <f t="shared" si="20"/>
        <v>5735682</v>
      </c>
      <c r="AK18" s="2">
        <f t="shared" si="21"/>
        <v>5.7356819999999997</v>
      </c>
      <c r="AL18" s="2" t="s">
        <v>133</v>
      </c>
      <c r="AM18" s="2" t="s">
        <v>133</v>
      </c>
      <c r="AN18" s="2" t="s">
        <v>133</v>
      </c>
      <c r="AO18" s="2" t="s">
        <v>133</v>
      </c>
      <c r="AP18" s="2" t="s">
        <v>133</v>
      </c>
      <c r="AQ18" s="2" t="s">
        <v>133</v>
      </c>
      <c r="AR18" s="2" t="s">
        <v>133</v>
      </c>
      <c r="AS18" s="2">
        <v>0</v>
      </c>
      <c r="AT18" s="2" t="s">
        <v>133</v>
      </c>
      <c r="AU18" s="2" t="s">
        <v>133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134</v>
      </c>
    </row>
    <row r="19" spans="1:99" s="2" customFormat="1" x14ac:dyDescent="0.25">
      <c r="A19" s="2" t="s">
        <v>182</v>
      </c>
      <c r="C19" s="2" t="s">
        <v>183</v>
      </c>
      <c r="D19" s="2">
        <v>1979</v>
      </c>
      <c r="E19" s="2">
        <f t="shared" si="0"/>
        <v>36</v>
      </c>
      <c r="F19" s="2">
        <v>0</v>
      </c>
      <c r="G19" s="2">
        <v>27</v>
      </c>
      <c r="H19" s="2">
        <v>0</v>
      </c>
      <c r="I19" s="2">
        <v>4250</v>
      </c>
      <c r="J19" s="2">
        <v>992</v>
      </c>
      <c r="K19" s="2">
        <v>4250</v>
      </c>
      <c r="L19" s="2">
        <f t="shared" si="1"/>
        <v>185129575</v>
      </c>
      <c r="M19" s="2">
        <v>305</v>
      </c>
      <c r="N19" s="2">
        <f t="shared" si="2"/>
        <v>13285800</v>
      </c>
      <c r="O19" s="2">
        <f t="shared" si="3"/>
        <v>0.4765625</v>
      </c>
      <c r="P19" s="2">
        <f t="shared" si="4"/>
        <v>1234292.3</v>
      </c>
      <c r="Q19" s="2">
        <f t="shared" si="5"/>
        <v>1.2342923000000001</v>
      </c>
      <c r="R19" s="2">
        <v>16.299999237060501</v>
      </c>
      <c r="S19" s="2">
        <f t="shared" si="6"/>
        <v>42.216835023994321</v>
      </c>
      <c r="T19" s="2">
        <f t="shared" si="7"/>
        <v>10431.999511718721</v>
      </c>
      <c r="U19" s="2">
        <f t="shared" si="8"/>
        <v>454443978.72924674</v>
      </c>
      <c r="W19" s="2">
        <f t="shared" si="9"/>
        <v>0</v>
      </c>
      <c r="X19" s="2">
        <f t="shared" si="10"/>
        <v>0</v>
      </c>
      <c r="Y19" s="2">
        <f t="shared" si="11"/>
        <v>0</v>
      </c>
      <c r="Z19" s="2">
        <f t="shared" si="12"/>
        <v>13.934394240467265</v>
      </c>
      <c r="AA19" s="2">
        <f t="shared" si="13"/>
        <v>0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133</v>
      </c>
      <c r="AF19" s="2">
        <f t="shared" si="16"/>
        <v>34.203277087602366</v>
      </c>
      <c r="AG19" s="2">
        <f t="shared" si="17"/>
        <v>0.33879710211043246</v>
      </c>
      <c r="AH19" s="2">
        <f t="shared" si="18"/>
        <v>1.0087283702705276</v>
      </c>
      <c r="AI19" s="2">
        <f t="shared" si="19"/>
        <v>43211420.800000004</v>
      </c>
      <c r="AJ19" s="2">
        <f t="shared" si="20"/>
        <v>1223612.1599999999</v>
      </c>
      <c r="AK19" s="2">
        <f t="shared" si="21"/>
        <v>1.2236121599999998</v>
      </c>
      <c r="AL19" s="2" t="s">
        <v>133</v>
      </c>
      <c r="AM19" s="2" t="s">
        <v>133</v>
      </c>
      <c r="AN19" s="2" t="s">
        <v>133</v>
      </c>
      <c r="AO19" s="2" t="s">
        <v>133</v>
      </c>
      <c r="AP19" s="2" t="s">
        <v>133</v>
      </c>
      <c r="AQ19" s="2" t="s">
        <v>133</v>
      </c>
      <c r="AR19" s="2" t="s">
        <v>133</v>
      </c>
      <c r="AS19" s="2">
        <v>0</v>
      </c>
      <c r="AT19" s="2" t="s">
        <v>133</v>
      </c>
      <c r="AU19" s="2" t="s">
        <v>133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134</v>
      </c>
    </row>
    <row r="20" spans="1:99" s="2" customFormat="1" x14ac:dyDescent="0.25">
      <c r="A20" s="2" t="s">
        <v>184</v>
      </c>
      <c r="C20" s="2" t="s">
        <v>185</v>
      </c>
      <c r="D20" s="2">
        <v>1961</v>
      </c>
      <c r="E20" s="2">
        <f t="shared" si="0"/>
        <v>54</v>
      </c>
      <c r="F20" s="2">
        <v>0</v>
      </c>
      <c r="G20" s="2">
        <v>13</v>
      </c>
      <c r="H20" s="2">
        <v>0</v>
      </c>
      <c r="I20" s="2">
        <v>0</v>
      </c>
      <c r="J20" s="2">
        <v>2200</v>
      </c>
      <c r="K20" s="2">
        <v>2200</v>
      </c>
      <c r="L20" s="2">
        <f t="shared" si="1"/>
        <v>95831780</v>
      </c>
      <c r="M20" s="2">
        <v>380</v>
      </c>
      <c r="N20" s="2">
        <f t="shared" si="2"/>
        <v>16552800</v>
      </c>
      <c r="O20" s="2">
        <f t="shared" si="3"/>
        <v>0.59375</v>
      </c>
      <c r="P20" s="2">
        <f t="shared" si="4"/>
        <v>1537806.8</v>
      </c>
      <c r="Q20" s="2">
        <f t="shared" si="5"/>
        <v>1.5378068</v>
      </c>
      <c r="R20" s="2">
        <v>0</v>
      </c>
      <c r="S20" s="2">
        <f t="shared" si="6"/>
        <v>0</v>
      </c>
      <c r="T20" s="2">
        <f t="shared" si="7"/>
        <v>0</v>
      </c>
      <c r="U20" s="2">
        <f t="shared" si="8"/>
        <v>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5.7894603934077615</v>
      </c>
      <c r="AA20" s="2">
        <f t="shared" si="13"/>
        <v>0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133</v>
      </c>
      <c r="AF20" s="2">
        <f t="shared" si="16"/>
        <v>0</v>
      </c>
      <c r="AG20" s="2">
        <f t="shared" si="17"/>
        <v>0.12610949942486441</v>
      </c>
      <c r="AH20" s="2">
        <f t="shared" si="18"/>
        <v>0.56669187251442332</v>
      </c>
      <c r="AI20" s="2">
        <f t="shared" si="19"/>
        <v>95831780</v>
      </c>
      <c r="AJ20" s="2">
        <f t="shared" si="20"/>
        <v>2713656</v>
      </c>
      <c r="AK20" s="2">
        <f t="shared" si="21"/>
        <v>2.7136559999999998</v>
      </c>
      <c r="AL20" s="2" t="s">
        <v>133</v>
      </c>
      <c r="AM20" s="2" t="s">
        <v>133</v>
      </c>
      <c r="AN20" s="2" t="s">
        <v>133</v>
      </c>
      <c r="AO20" s="2" t="s">
        <v>133</v>
      </c>
      <c r="AP20" s="2" t="s">
        <v>133</v>
      </c>
      <c r="AQ20" s="2" t="s">
        <v>133</v>
      </c>
      <c r="AR20" s="2" t="s">
        <v>133</v>
      </c>
      <c r="AS20" s="2">
        <v>0</v>
      </c>
      <c r="AT20" s="2" t="s">
        <v>133</v>
      </c>
      <c r="AU20" s="2" t="s">
        <v>133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134</v>
      </c>
    </row>
    <row r="21" spans="1:99" s="2" customFormat="1" x14ac:dyDescent="0.25">
      <c r="A21" s="2" t="s">
        <v>186</v>
      </c>
      <c r="C21" s="2" t="s">
        <v>187</v>
      </c>
      <c r="D21" s="2">
        <v>1987</v>
      </c>
      <c r="E21" s="2">
        <f t="shared" si="0"/>
        <v>28</v>
      </c>
      <c r="F21" s="2">
        <v>0</v>
      </c>
      <c r="G21" s="2">
        <v>19</v>
      </c>
      <c r="H21" s="2">
        <v>0</v>
      </c>
      <c r="I21" s="2">
        <v>2390</v>
      </c>
      <c r="J21" s="2">
        <v>2390</v>
      </c>
      <c r="K21" s="2">
        <v>2390</v>
      </c>
      <c r="L21" s="2">
        <f t="shared" si="1"/>
        <v>104108161</v>
      </c>
      <c r="M21" s="2">
        <v>280</v>
      </c>
      <c r="N21" s="2">
        <f t="shared" si="2"/>
        <v>12196800</v>
      </c>
      <c r="O21" s="2">
        <f t="shared" si="3"/>
        <v>0.4375</v>
      </c>
      <c r="P21" s="2">
        <f t="shared" si="4"/>
        <v>1133120.8</v>
      </c>
      <c r="Q21" s="2">
        <f t="shared" si="5"/>
        <v>1.1331208000000002</v>
      </c>
      <c r="R21" s="2">
        <v>34</v>
      </c>
      <c r="S21" s="2">
        <f t="shared" si="6"/>
        <v>88.059659999999994</v>
      </c>
      <c r="T21" s="2">
        <f t="shared" si="7"/>
        <v>21760</v>
      </c>
      <c r="U21" s="2">
        <f t="shared" si="8"/>
        <v>947920000</v>
      </c>
      <c r="W21" s="2">
        <f t="shared" si="9"/>
        <v>0</v>
      </c>
      <c r="X21" s="2">
        <f t="shared" si="10"/>
        <v>0</v>
      </c>
      <c r="Y21" s="2">
        <f t="shared" si="11"/>
        <v>0</v>
      </c>
      <c r="Z21" s="2">
        <f t="shared" si="12"/>
        <v>8.5356946904105993</v>
      </c>
      <c r="AA21" s="2">
        <f t="shared" si="13"/>
        <v>0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 t="s">
        <v>133</v>
      </c>
      <c r="AF21" s="2">
        <f t="shared" si="16"/>
        <v>77.714285714285708</v>
      </c>
      <c r="AG21" s="2">
        <f t="shared" si="17"/>
        <v>0.21660145511192824</v>
      </c>
      <c r="AH21" s="2">
        <f t="shared" si="18"/>
        <v>0.38436709256648843</v>
      </c>
      <c r="AI21" s="2">
        <f t="shared" si="19"/>
        <v>104108161</v>
      </c>
      <c r="AJ21" s="2">
        <f t="shared" si="20"/>
        <v>2948017.2</v>
      </c>
      <c r="AK21" s="2">
        <f t="shared" si="21"/>
        <v>2.9480172000000002</v>
      </c>
      <c r="AL21" s="2" t="s">
        <v>133</v>
      </c>
      <c r="AM21" s="2" t="s">
        <v>133</v>
      </c>
      <c r="AN21" s="2" t="s">
        <v>133</v>
      </c>
      <c r="AO21" s="2" t="s">
        <v>133</v>
      </c>
      <c r="AP21" s="2" t="s">
        <v>133</v>
      </c>
      <c r="AQ21" s="2" t="s">
        <v>133</v>
      </c>
      <c r="AR21" s="2" t="s">
        <v>133</v>
      </c>
      <c r="AS21" s="2">
        <v>0</v>
      </c>
      <c r="AT21" s="2" t="s">
        <v>133</v>
      </c>
      <c r="AU21" s="2" t="s">
        <v>133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134</v>
      </c>
    </row>
    <row r="22" spans="1:99" s="2" customFormat="1" x14ac:dyDescent="0.25">
      <c r="A22" s="2" t="s">
        <v>188</v>
      </c>
      <c r="C22" s="2" t="s">
        <v>189</v>
      </c>
      <c r="D22" s="2">
        <v>1982</v>
      </c>
      <c r="E22" s="2">
        <f t="shared" si="0"/>
        <v>33</v>
      </c>
      <c r="F22" s="2">
        <v>0</v>
      </c>
      <c r="G22" s="2">
        <v>30.799999237060501</v>
      </c>
      <c r="H22" s="2">
        <v>0</v>
      </c>
      <c r="I22" s="2">
        <v>0</v>
      </c>
      <c r="J22" s="2">
        <v>7600</v>
      </c>
      <c r="K22" s="2">
        <v>7600</v>
      </c>
      <c r="L22" s="2">
        <f t="shared" si="1"/>
        <v>331055240</v>
      </c>
      <c r="M22" s="2">
        <v>1250</v>
      </c>
      <c r="N22" s="2">
        <f t="shared" si="2"/>
        <v>54450000</v>
      </c>
      <c r="O22" s="2">
        <f t="shared" si="3"/>
        <v>1.953125</v>
      </c>
      <c r="P22" s="2">
        <f t="shared" si="4"/>
        <v>5058575</v>
      </c>
      <c r="Q22" s="2">
        <f t="shared" si="5"/>
        <v>5.0585750000000003</v>
      </c>
      <c r="R22" s="2">
        <v>22.200000762939499</v>
      </c>
      <c r="S22" s="2">
        <f t="shared" si="6"/>
        <v>57.497779976005667</v>
      </c>
      <c r="T22" s="2">
        <f t="shared" si="7"/>
        <v>14208.000488281279</v>
      </c>
      <c r="U22" s="2">
        <f t="shared" si="8"/>
        <v>618936021.27075326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6.0799860422405878</v>
      </c>
      <c r="AA22" s="2">
        <f t="shared" si="13"/>
        <v>0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 t="s">
        <v>133</v>
      </c>
      <c r="AF22" s="2">
        <f t="shared" si="16"/>
        <v>11.366400390625023</v>
      </c>
      <c r="AG22" s="2">
        <f t="shared" si="17"/>
        <v>7.3021220681404861E-2</v>
      </c>
      <c r="AH22" s="2">
        <f t="shared" si="18"/>
        <v>0.53961310575300003</v>
      </c>
      <c r="AI22" s="2">
        <f t="shared" si="19"/>
        <v>331055240</v>
      </c>
      <c r="AJ22" s="2">
        <f t="shared" si="20"/>
        <v>9374448</v>
      </c>
      <c r="AK22" s="2">
        <f t="shared" si="21"/>
        <v>9.3744479999999992</v>
      </c>
      <c r="AL22" s="2" t="s">
        <v>133</v>
      </c>
      <c r="AM22" s="2" t="s">
        <v>133</v>
      </c>
      <c r="AN22" s="2" t="s">
        <v>133</v>
      </c>
      <c r="AO22" s="2" t="s">
        <v>133</v>
      </c>
      <c r="AP22" s="2" t="s">
        <v>133</v>
      </c>
      <c r="AQ22" s="2" t="s">
        <v>133</v>
      </c>
      <c r="AR22" s="2" t="s">
        <v>133</v>
      </c>
      <c r="AS22" s="2">
        <v>0</v>
      </c>
      <c r="AT22" s="2" t="s">
        <v>133</v>
      </c>
      <c r="AU22" s="2" t="s">
        <v>133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134</v>
      </c>
    </row>
    <row r="23" spans="1:99" s="2" customFormat="1" x14ac:dyDescent="0.25">
      <c r="A23" s="2" t="s">
        <v>190</v>
      </c>
      <c r="C23" s="2" t="s">
        <v>191</v>
      </c>
      <c r="D23" s="2">
        <v>1982</v>
      </c>
      <c r="E23" s="2">
        <f t="shared" si="0"/>
        <v>33</v>
      </c>
      <c r="F23" s="2">
        <v>0</v>
      </c>
      <c r="G23" s="2">
        <v>38</v>
      </c>
      <c r="H23" s="2">
        <v>0</v>
      </c>
      <c r="I23" s="2">
        <v>8000</v>
      </c>
      <c r="J23" s="2">
        <v>8000</v>
      </c>
      <c r="K23" s="2">
        <v>8000</v>
      </c>
      <c r="L23" s="2">
        <f t="shared" si="1"/>
        <v>348479200</v>
      </c>
      <c r="M23" s="2">
        <v>1180</v>
      </c>
      <c r="N23" s="2">
        <f t="shared" si="2"/>
        <v>51400800</v>
      </c>
      <c r="O23" s="2">
        <f t="shared" si="3"/>
        <v>1.84375</v>
      </c>
      <c r="P23" s="2">
        <f t="shared" si="4"/>
        <v>4775294.8</v>
      </c>
      <c r="Q23" s="2">
        <f t="shared" si="5"/>
        <v>4.7752948000000002</v>
      </c>
      <c r="R23" s="2">
        <v>102</v>
      </c>
      <c r="S23" s="2">
        <f t="shared" si="6"/>
        <v>264.17897999999997</v>
      </c>
      <c r="T23" s="2">
        <f t="shared" si="7"/>
        <v>65280</v>
      </c>
      <c r="U23" s="2">
        <f t="shared" si="8"/>
        <v>2843760000</v>
      </c>
      <c r="W23" s="2">
        <f t="shared" si="9"/>
        <v>0</v>
      </c>
      <c r="X23" s="2">
        <f t="shared" si="10"/>
        <v>0</v>
      </c>
      <c r="Y23" s="2">
        <f t="shared" si="11"/>
        <v>0</v>
      </c>
      <c r="Z23" s="2">
        <f t="shared" si="12"/>
        <v>6.7796454529890582</v>
      </c>
      <c r="AA23" s="2">
        <f t="shared" si="13"/>
        <v>0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 t="s">
        <v>133</v>
      </c>
      <c r="AF23" s="2">
        <f t="shared" si="16"/>
        <v>55.322033898305087</v>
      </c>
      <c r="AG23" s="2">
        <f t="shared" si="17"/>
        <v>8.3804529455864987E-2</v>
      </c>
      <c r="AH23" s="2">
        <f t="shared" si="18"/>
        <v>0.48392503323929043</v>
      </c>
      <c r="AI23" s="2">
        <f t="shared" si="19"/>
        <v>348479200</v>
      </c>
      <c r="AJ23" s="2">
        <f t="shared" si="20"/>
        <v>9867840</v>
      </c>
      <c r="AK23" s="2">
        <f t="shared" si="21"/>
        <v>9.8678399999999993</v>
      </c>
      <c r="AL23" s="2" t="s">
        <v>133</v>
      </c>
      <c r="AM23" s="2" t="s">
        <v>133</v>
      </c>
      <c r="AN23" s="2" t="s">
        <v>133</v>
      </c>
      <c r="AO23" s="2" t="s">
        <v>133</v>
      </c>
      <c r="AP23" s="2" t="s">
        <v>133</v>
      </c>
      <c r="AQ23" s="2" t="s">
        <v>133</v>
      </c>
      <c r="AR23" s="2" t="s">
        <v>133</v>
      </c>
      <c r="AS23" s="2">
        <v>0</v>
      </c>
      <c r="AT23" s="2" t="s">
        <v>133</v>
      </c>
      <c r="AU23" s="2" t="s">
        <v>133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134</v>
      </c>
    </row>
    <row r="24" spans="1:99" s="2" customFormat="1" x14ac:dyDescent="0.25">
      <c r="A24" s="2" t="s">
        <v>192</v>
      </c>
      <c r="C24" s="2" t="s">
        <v>193</v>
      </c>
      <c r="D24" s="2">
        <v>1981</v>
      </c>
      <c r="E24" s="2">
        <f t="shared" si="0"/>
        <v>34</v>
      </c>
      <c r="F24" s="2">
        <v>0</v>
      </c>
      <c r="G24" s="2">
        <v>34</v>
      </c>
      <c r="H24" s="2">
        <v>0</v>
      </c>
      <c r="I24" s="2">
        <v>6590</v>
      </c>
      <c r="J24" s="2">
        <v>6200</v>
      </c>
      <c r="K24" s="2">
        <v>6590</v>
      </c>
      <c r="L24" s="2">
        <f t="shared" si="1"/>
        <v>287059741</v>
      </c>
      <c r="M24" s="2">
        <v>264</v>
      </c>
      <c r="N24" s="2">
        <f t="shared" si="2"/>
        <v>11499840</v>
      </c>
      <c r="O24" s="2">
        <f t="shared" si="3"/>
        <v>0.41250000000000003</v>
      </c>
      <c r="P24" s="2">
        <f t="shared" si="4"/>
        <v>1068371.04</v>
      </c>
      <c r="Q24" s="2">
        <f t="shared" si="5"/>
        <v>1.0683710400000002</v>
      </c>
      <c r="R24" s="2">
        <v>0.40000000596046398</v>
      </c>
      <c r="S24" s="2">
        <f t="shared" si="6"/>
        <v>1.0359960154375421</v>
      </c>
      <c r="T24" s="2">
        <f t="shared" si="7"/>
        <v>256.00000381469692</v>
      </c>
      <c r="U24" s="2">
        <f t="shared" si="8"/>
        <v>11152000.166177737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24.962063906976098</v>
      </c>
      <c r="AA24" s="2">
        <f t="shared" si="13"/>
        <v>0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133</v>
      </c>
      <c r="AF24" s="2">
        <f t="shared" si="16"/>
        <v>0.96969698414657923</v>
      </c>
      <c r="AG24" s="2">
        <f t="shared" si="17"/>
        <v>0.65234905892463879</v>
      </c>
      <c r="AH24" s="2">
        <f t="shared" si="18"/>
        <v>0.13970061101713799</v>
      </c>
      <c r="AI24" s="2">
        <f t="shared" si="19"/>
        <v>270071380</v>
      </c>
      <c r="AJ24" s="2">
        <f t="shared" si="20"/>
        <v>7647576</v>
      </c>
      <c r="AK24" s="2">
        <f t="shared" si="21"/>
        <v>7.6475759999999999</v>
      </c>
      <c r="AL24" s="2" t="s">
        <v>133</v>
      </c>
      <c r="AM24" s="2" t="s">
        <v>133</v>
      </c>
      <c r="AN24" s="2" t="s">
        <v>133</v>
      </c>
      <c r="AO24" s="2" t="s">
        <v>133</v>
      </c>
      <c r="AP24" s="2" t="s">
        <v>133</v>
      </c>
      <c r="AQ24" s="2" t="s">
        <v>133</v>
      </c>
      <c r="AR24" s="2" t="s">
        <v>133</v>
      </c>
      <c r="AS24" s="2">
        <v>0</v>
      </c>
      <c r="AT24" s="2" t="s">
        <v>133</v>
      </c>
      <c r="AU24" s="2" t="s">
        <v>133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134</v>
      </c>
    </row>
    <row r="25" spans="1:99" s="2" customFormat="1" x14ac:dyDescent="0.25">
      <c r="A25" s="2" t="s">
        <v>194</v>
      </c>
      <c r="C25" s="2" t="s">
        <v>195</v>
      </c>
      <c r="D25" s="2">
        <v>1985</v>
      </c>
      <c r="E25" s="2">
        <f t="shared" si="0"/>
        <v>30</v>
      </c>
      <c r="F25" s="2">
        <v>0</v>
      </c>
      <c r="G25" s="2">
        <v>73</v>
      </c>
      <c r="H25" s="2">
        <v>0</v>
      </c>
      <c r="I25" s="2">
        <v>102520</v>
      </c>
      <c r="J25" s="2">
        <v>43520</v>
      </c>
      <c r="K25" s="2">
        <v>102520</v>
      </c>
      <c r="L25" s="2">
        <f t="shared" si="1"/>
        <v>4465760948</v>
      </c>
      <c r="M25" s="2">
        <v>1780</v>
      </c>
      <c r="N25" s="2">
        <f t="shared" si="2"/>
        <v>77536800</v>
      </c>
      <c r="O25" s="2">
        <f t="shared" si="3"/>
        <v>2.78125</v>
      </c>
      <c r="P25" s="2">
        <f t="shared" si="4"/>
        <v>7203410.7999999998</v>
      </c>
      <c r="Q25" s="2">
        <f t="shared" si="5"/>
        <v>7.2034108000000003</v>
      </c>
      <c r="R25" s="2">
        <v>164</v>
      </c>
      <c r="S25" s="2">
        <f t="shared" si="6"/>
        <v>424.75835999999998</v>
      </c>
      <c r="T25" s="2">
        <f t="shared" si="7"/>
        <v>104960</v>
      </c>
      <c r="U25" s="2">
        <f t="shared" si="8"/>
        <v>4572320000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57.595373396890253</v>
      </c>
      <c r="AA25" s="2">
        <f t="shared" si="13"/>
        <v>0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 t="s">
        <v>133</v>
      </c>
      <c r="AF25" s="2">
        <f t="shared" si="16"/>
        <v>58.966292134831463</v>
      </c>
      <c r="AG25" s="2">
        <f t="shared" si="17"/>
        <v>0.57966771134493544</v>
      </c>
      <c r="AH25" s="2">
        <f t="shared" si="18"/>
        <v>0.13418908262181223</v>
      </c>
      <c r="AI25" s="2">
        <f t="shared" si="19"/>
        <v>1895726848</v>
      </c>
      <c r="AJ25" s="2">
        <f t="shared" si="20"/>
        <v>53681049.600000001</v>
      </c>
      <c r="AK25" s="2">
        <f t="shared" si="21"/>
        <v>53.681049600000001</v>
      </c>
      <c r="AL25" s="2" t="s">
        <v>133</v>
      </c>
      <c r="AM25" s="2" t="s">
        <v>133</v>
      </c>
      <c r="AN25" s="2" t="s">
        <v>133</v>
      </c>
      <c r="AO25" s="2" t="s">
        <v>133</v>
      </c>
      <c r="AP25" s="2" t="s">
        <v>133</v>
      </c>
      <c r="AQ25" s="2" t="s">
        <v>133</v>
      </c>
      <c r="AR25" s="2" t="s">
        <v>133</v>
      </c>
      <c r="AS25" s="2">
        <v>0</v>
      </c>
      <c r="AT25" s="2" t="s">
        <v>133</v>
      </c>
      <c r="AU25" s="2" t="s">
        <v>133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134</v>
      </c>
    </row>
    <row r="26" spans="1:99" s="2" customFormat="1" x14ac:dyDescent="0.25">
      <c r="A26" s="2" t="s">
        <v>196</v>
      </c>
      <c r="C26" s="2" t="s">
        <v>197</v>
      </c>
      <c r="D26" s="2">
        <v>1982</v>
      </c>
      <c r="E26" s="2">
        <f t="shared" si="0"/>
        <v>33</v>
      </c>
      <c r="F26" s="2">
        <v>0</v>
      </c>
      <c r="G26" s="2">
        <v>40.099998474121101</v>
      </c>
      <c r="H26" s="2">
        <v>0</v>
      </c>
      <c r="I26" s="2">
        <v>61000</v>
      </c>
      <c r="J26" s="2">
        <v>18350</v>
      </c>
      <c r="K26" s="2">
        <v>61000</v>
      </c>
      <c r="L26" s="2">
        <f t="shared" si="1"/>
        <v>2657153900</v>
      </c>
      <c r="M26" s="2">
        <v>1320</v>
      </c>
      <c r="N26" s="2">
        <f t="shared" si="2"/>
        <v>57499200</v>
      </c>
      <c r="O26" s="2">
        <f t="shared" si="3"/>
        <v>2.0625</v>
      </c>
      <c r="P26" s="2">
        <f t="shared" si="4"/>
        <v>5341855.2</v>
      </c>
      <c r="Q26" s="2">
        <f t="shared" si="5"/>
        <v>5.3418552000000004</v>
      </c>
      <c r="R26" s="2">
        <v>89.599998474121094</v>
      </c>
      <c r="S26" s="2">
        <f t="shared" si="6"/>
        <v>232.06310004798888</v>
      </c>
      <c r="T26" s="2">
        <f t="shared" si="7"/>
        <v>57343.9990234375</v>
      </c>
      <c r="U26" s="2">
        <f t="shared" si="8"/>
        <v>2498047957.4584961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46.21201512368868</v>
      </c>
      <c r="AA26" s="2">
        <f t="shared" si="13"/>
        <v>0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133</v>
      </c>
      <c r="AF26" s="2">
        <f t="shared" si="16"/>
        <v>43.442423502604164</v>
      </c>
      <c r="AG26" s="2">
        <f t="shared" si="17"/>
        <v>0.5400941261889165</v>
      </c>
      <c r="AH26" s="2">
        <f t="shared" si="18"/>
        <v>0.23600648182731757</v>
      </c>
      <c r="AI26" s="2">
        <f t="shared" si="19"/>
        <v>799324165</v>
      </c>
      <c r="AJ26" s="2">
        <f t="shared" si="20"/>
        <v>22634358</v>
      </c>
      <c r="AK26" s="2">
        <f t="shared" si="21"/>
        <v>22.634357999999999</v>
      </c>
      <c r="AL26" s="2" t="s">
        <v>133</v>
      </c>
      <c r="AM26" s="2" t="s">
        <v>133</v>
      </c>
      <c r="AN26" s="2" t="s">
        <v>133</v>
      </c>
      <c r="AO26" s="2" t="s">
        <v>133</v>
      </c>
      <c r="AP26" s="2" t="s">
        <v>133</v>
      </c>
      <c r="AQ26" s="2" t="s">
        <v>133</v>
      </c>
      <c r="AR26" s="2" t="s">
        <v>133</v>
      </c>
      <c r="AS26" s="2">
        <v>0</v>
      </c>
      <c r="AT26" s="2" t="s">
        <v>133</v>
      </c>
      <c r="AU26" s="2" t="s">
        <v>133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134</v>
      </c>
    </row>
    <row r="27" spans="1:99" s="2" customFormat="1" x14ac:dyDescent="0.25">
      <c r="A27" s="2" t="s">
        <v>198</v>
      </c>
      <c r="C27" s="2" t="s">
        <v>199</v>
      </c>
      <c r="F27" s="2">
        <v>0</v>
      </c>
      <c r="G27" s="2">
        <v>30.5</v>
      </c>
      <c r="H27" s="2">
        <v>0</v>
      </c>
      <c r="I27" s="2">
        <v>2284</v>
      </c>
      <c r="J27" s="2">
        <v>1500</v>
      </c>
      <c r="K27" s="2">
        <v>2284</v>
      </c>
      <c r="L27" s="2">
        <f t="shared" si="1"/>
        <v>99490811.600000009</v>
      </c>
      <c r="M27" s="2">
        <v>260</v>
      </c>
      <c r="N27" s="2">
        <f t="shared" si="2"/>
        <v>11325600</v>
      </c>
      <c r="O27" s="2">
        <f t="shared" si="3"/>
        <v>0.40625</v>
      </c>
      <c r="P27" s="2">
        <f t="shared" si="4"/>
        <v>1052183.6000000001</v>
      </c>
      <c r="Q27" s="2">
        <f t="shared" si="5"/>
        <v>1.0521836</v>
      </c>
      <c r="R27" s="2">
        <v>8.6999998092651403</v>
      </c>
      <c r="S27" s="2">
        <f t="shared" si="6"/>
        <v>22.53291250599862</v>
      </c>
      <c r="T27" s="2">
        <f t="shared" si="7"/>
        <v>5567.9998779296893</v>
      </c>
      <c r="U27" s="2">
        <f t="shared" si="8"/>
        <v>242555994.6823121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8.7845952179134006</v>
      </c>
      <c r="AA27" s="2">
        <f t="shared" si="13"/>
        <v>0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133</v>
      </c>
      <c r="AF27" s="2">
        <f t="shared" si="16"/>
        <v>21.415384145883422</v>
      </c>
      <c r="AG27" s="2">
        <f t="shared" si="17"/>
        <v>0.2313324692482315</v>
      </c>
      <c r="AH27" s="2">
        <f t="shared" si="18"/>
        <v>0.56868026504956171</v>
      </c>
      <c r="AI27" s="2">
        <f t="shared" si="19"/>
        <v>65339850</v>
      </c>
      <c r="AJ27" s="2">
        <f t="shared" si="20"/>
        <v>1850220</v>
      </c>
      <c r="AK27" s="2">
        <f t="shared" si="21"/>
        <v>1.85022</v>
      </c>
      <c r="AL27" s="2" t="s">
        <v>133</v>
      </c>
      <c r="AM27" s="2" t="s">
        <v>133</v>
      </c>
      <c r="AN27" s="2" t="s">
        <v>133</v>
      </c>
      <c r="AO27" s="2" t="s">
        <v>133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134</v>
      </c>
    </row>
    <row r="28" spans="1:99" s="2" customFormat="1" x14ac:dyDescent="0.25">
      <c r="A28" s="2" t="s">
        <v>200</v>
      </c>
      <c r="C28" s="2" t="s">
        <v>201</v>
      </c>
      <c r="F28" s="2">
        <v>0</v>
      </c>
      <c r="G28" s="2">
        <v>13.3999996185303</v>
      </c>
      <c r="H28" s="2">
        <v>0</v>
      </c>
      <c r="I28" s="2">
        <v>0</v>
      </c>
      <c r="J28" s="2">
        <v>1128</v>
      </c>
      <c r="K28" s="2">
        <v>1128</v>
      </c>
      <c r="L28" s="2">
        <f t="shared" si="1"/>
        <v>49135567.200000003</v>
      </c>
      <c r="M28" s="2">
        <v>338.39999389648398</v>
      </c>
      <c r="N28" s="2">
        <f t="shared" si="2"/>
        <v>14740703.734130843</v>
      </c>
      <c r="O28" s="2">
        <f t="shared" si="3"/>
        <v>0.52874999046325621</v>
      </c>
      <c r="P28" s="2">
        <f t="shared" si="4"/>
        <v>1369457.3992999252</v>
      </c>
      <c r="Q28" s="2">
        <f t="shared" si="5"/>
        <v>1.3694573992999253</v>
      </c>
      <c r="R28" s="2">
        <v>0</v>
      </c>
      <c r="S28" s="2">
        <f t="shared" si="6"/>
        <v>0</v>
      </c>
      <c r="T28" s="2">
        <f t="shared" si="7"/>
        <v>0</v>
      </c>
      <c r="U28" s="2">
        <f t="shared" si="8"/>
        <v>0</v>
      </c>
      <c r="W28" s="2">
        <f t="shared" si="9"/>
        <v>0</v>
      </c>
      <c r="X28" s="2">
        <f t="shared" si="10"/>
        <v>0</v>
      </c>
      <c r="Y28" s="2">
        <f t="shared" si="11"/>
        <v>0</v>
      </c>
      <c r="Z28" s="2">
        <f t="shared" si="12"/>
        <v>3.3333257411741331</v>
      </c>
      <c r="AA28" s="2">
        <f t="shared" si="13"/>
        <v>0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133</v>
      </c>
      <c r="AF28" s="2">
        <f t="shared" si="16"/>
        <v>0</v>
      </c>
      <c r="AG28" s="2">
        <f t="shared" si="17"/>
        <v>7.6942110687905949E-2</v>
      </c>
      <c r="AH28" s="2">
        <f t="shared" si="18"/>
        <v>0.98425428714107288</v>
      </c>
      <c r="AI28" s="2">
        <f t="shared" si="19"/>
        <v>49135567.200000003</v>
      </c>
      <c r="AJ28" s="2">
        <f t="shared" si="20"/>
        <v>1391365.44</v>
      </c>
      <c r="AK28" s="2">
        <f t="shared" si="21"/>
        <v>1.39136544</v>
      </c>
      <c r="AL28" s="2" t="s">
        <v>133</v>
      </c>
      <c r="AM28" s="2" t="s">
        <v>133</v>
      </c>
      <c r="AN28" s="2" t="s">
        <v>133</v>
      </c>
      <c r="AO28" s="2" t="s">
        <v>133</v>
      </c>
      <c r="AP28" s="2" t="s">
        <v>133</v>
      </c>
      <c r="AQ28" s="2" t="s">
        <v>133</v>
      </c>
      <c r="AR28" s="2" t="s">
        <v>133</v>
      </c>
      <c r="AS28" s="2">
        <v>0</v>
      </c>
      <c r="AT28" s="2" t="s">
        <v>133</v>
      </c>
      <c r="AU28" s="2" t="s">
        <v>133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134</v>
      </c>
    </row>
    <row r="29" spans="1:99" s="2" customFormat="1" x14ac:dyDescent="0.25">
      <c r="A29" s="2" t="s">
        <v>202</v>
      </c>
      <c r="C29" s="2" t="s">
        <v>203</v>
      </c>
      <c r="D29" s="2">
        <v>1956</v>
      </c>
      <c r="E29" s="2">
        <f t="shared" ref="E29:E41" si="22">2015-D29</f>
        <v>59</v>
      </c>
      <c r="F29" s="2">
        <v>0</v>
      </c>
      <c r="G29" s="2">
        <v>34.5</v>
      </c>
      <c r="H29" s="2">
        <v>0</v>
      </c>
      <c r="I29" s="2">
        <v>23800</v>
      </c>
      <c r="J29" s="2">
        <v>16800</v>
      </c>
      <c r="K29" s="2">
        <v>23800</v>
      </c>
      <c r="L29" s="2">
        <f t="shared" si="1"/>
        <v>1036725620</v>
      </c>
      <c r="M29" s="2">
        <v>2230</v>
      </c>
      <c r="N29" s="2">
        <f t="shared" si="2"/>
        <v>97138800</v>
      </c>
      <c r="O29" s="2">
        <f t="shared" si="3"/>
        <v>3.484375</v>
      </c>
      <c r="P29" s="2">
        <f t="shared" si="4"/>
        <v>9024497.8000000007</v>
      </c>
      <c r="Q29" s="2">
        <f t="shared" si="5"/>
        <v>9.0244978000000007</v>
      </c>
      <c r="R29" s="2">
        <v>247</v>
      </c>
      <c r="S29" s="2">
        <f t="shared" si="6"/>
        <v>639.72753</v>
      </c>
      <c r="T29" s="2">
        <f t="shared" si="7"/>
        <v>158080</v>
      </c>
      <c r="U29" s="2">
        <f t="shared" si="8"/>
        <v>6886360000</v>
      </c>
      <c r="W29" s="2">
        <f t="shared" si="9"/>
        <v>0</v>
      </c>
      <c r="X29" s="2">
        <f t="shared" si="10"/>
        <v>0</v>
      </c>
      <c r="Y29" s="2">
        <f t="shared" si="11"/>
        <v>0</v>
      </c>
      <c r="Z29" s="2">
        <f t="shared" si="12"/>
        <v>10.672621238887036</v>
      </c>
      <c r="AA29" s="2">
        <f t="shared" si="13"/>
        <v>0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 t="s">
        <v>133</v>
      </c>
      <c r="AF29" s="2">
        <f t="shared" si="16"/>
        <v>70.88789237668162</v>
      </c>
      <c r="AG29" s="2">
        <f t="shared" si="17"/>
        <v>9.5966615455912771E-2</v>
      </c>
      <c r="AH29" s="2">
        <f t="shared" si="18"/>
        <v>0.4354934722048498</v>
      </c>
      <c r="AI29" s="2">
        <f t="shared" si="19"/>
        <v>731806320</v>
      </c>
      <c r="AJ29" s="2">
        <f t="shared" si="20"/>
        <v>20722464</v>
      </c>
      <c r="AK29" s="2">
        <f t="shared" si="21"/>
        <v>20.722463999999999</v>
      </c>
      <c r="AL29" s="2" t="s">
        <v>133</v>
      </c>
      <c r="AM29" s="2" t="s">
        <v>133</v>
      </c>
      <c r="AN29" s="2" t="s">
        <v>133</v>
      </c>
      <c r="AO29" s="2" t="s">
        <v>133</v>
      </c>
      <c r="AP29" s="2" t="s">
        <v>133</v>
      </c>
      <c r="AQ29" s="2" t="s">
        <v>133</v>
      </c>
      <c r="AR29" s="2" t="s">
        <v>133</v>
      </c>
      <c r="AS29" s="2">
        <v>0</v>
      </c>
      <c r="AT29" s="2" t="s">
        <v>133</v>
      </c>
      <c r="AU29" s="2" t="s">
        <v>133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134</v>
      </c>
    </row>
    <row r="30" spans="1:99" s="2" customFormat="1" x14ac:dyDescent="0.25">
      <c r="A30" s="2" t="s">
        <v>204</v>
      </c>
      <c r="C30" s="2" t="s">
        <v>205</v>
      </c>
      <c r="D30" s="2">
        <v>1980</v>
      </c>
      <c r="E30" s="2">
        <f t="shared" si="22"/>
        <v>35</v>
      </c>
      <c r="F30" s="2">
        <v>0</v>
      </c>
      <c r="G30" s="2">
        <v>118</v>
      </c>
      <c r="H30" s="2">
        <v>0</v>
      </c>
      <c r="I30" s="2">
        <v>122000</v>
      </c>
      <c r="J30" s="2">
        <v>46600</v>
      </c>
      <c r="K30" s="2">
        <v>122000</v>
      </c>
      <c r="L30" s="2">
        <f t="shared" si="1"/>
        <v>5314307800</v>
      </c>
      <c r="M30" s="2">
        <v>1820</v>
      </c>
      <c r="N30" s="2">
        <f t="shared" si="2"/>
        <v>79279200</v>
      </c>
      <c r="O30" s="2">
        <f t="shared" si="3"/>
        <v>2.84375</v>
      </c>
      <c r="P30" s="2">
        <f t="shared" si="4"/>
        <v>7365285.2000000002</v>
      </c>
      <c r="Q30" s="2">
        <f t="shared" si="5"/>
        <v>7.3652852000000006</v>
      </c>
      <c r="R30" s="2">
        <v>191</v>
      </c>
      <c r="S30" s="2">
        <f t="shared" si="6"/>
        <v>494.68808999999999</v>
      </c>
      <c r="T30" s="2">
        <f t="shared" si="7"/>
        <v>122240</v>
      </c>
      <c r="U30" s="2">
        <f t="shared" si="8"/>
        <v>5325080000</v>
      </c>
      <c r="W30" s="2">
        <f t="shared" si="9"/>
        <v>0</v>
      </c>
      <c r="X30" s="2">
        <f t="shared" si="10"/>
        <v>0</v>
      </c>
      <c r="Y30" s="2">
        <f t="shared" si="11"/>
        <v>0</v>
      </c>
      <c r="Z30" s="2">
        <f t="shared" si="12"/>
        <v>67.032813146449513</v>
      </c>
      <c r="AA30" s="2">
        <f t="shared" si="13"/>
        <v>0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133</v>
      </c>
      <c r="AF30" s="2">
        <f t="shared" si="16"/>
        <v>67.164835164835168</v>
      </c>
      <c r="AG30" s="2">
        <f t="shared" si="17"/>
        <v>0.66719573987855851</v>
      </c>
      <c r="AH30" s="2">
        <f t="shared" si="18"/>
        <v>0.12813611122361368</v>
      </c>
      <c r="AI30" s="2">
        <f t="shared" si="19"/>
        <v>2029891340</v>
      </c>
      <c r="AJ30" s="2">
        <f t="shared" si="20"/>
        <v>57480168</v>
      </c>
      <c r="AK30" s="2">
        <f t="shared" si="21"/>
        <v>57.480167999999999</v>
      </c>
      <c r="AL30" s="2" t="s">
        <v>133</v>
      </c>
      <c r="AM30" s="2" t="s">
        <v>133</v>
      </c>
      <c r="AN30" s="2" t="s">
        <v>133</v>
      </c>
      <c r="AO30" s="2" t="s">
        <v>133</v>
      </c>
      <c r="AP30" s="2" t="s">
        <v>133</v>
      </c>
      <c r="AQ30" s="2" t="s">
        <v>133</v>
      </c>
      <c r="AR30" s="2" t="s">
        <v>133</v>
      </c>
      <c r="AS30" s="2">
        <v>0</v>
      </c>
      <c r="AT30" s="2" t="s">
        <v>133</v>
      </c>
      <c r="AU30" s="2" t="s">
        <v>133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134</v>
      </c>
    </row>
    <row r="31" spans="1:99" s="2" customFormat="1" x14ac:dyDescent="0.25">
      <c r="A31" s="2" t="s">
        <v>206</v>
      </c>
      <c r="C31" s="2" t="s">
        <v>207</v>
      </c>
      <c r="D31" s="2">
        <v>1963</v>
      </c>
      <c r="E31" s="2">
        <f t="shared" si="22"/>
        <v>52</v>
      </c>
      <c r="F31" s="2">
        <v>579</v>
      </c>
      <c r="G31" s="2">
        <v>710</v>
      </c>
      <c r="H31" s="2">
        <v>276000</v>
      </c>
      <c r="I31" s="2">
        <v>29875000</v>
      </c>
      <c r="J31" s="2">
        <v>27000000</v>
      </c>
      <c r="K31" s="2">
        <v>29875000</v>
      </c>
      <c r="L31" s="2">
        <f t="shared" si="1"/>
        <v>1301352012500</v>
      </c>
      <c r="M31" s="2">
        <v>160784</v>
      </c>
      <c r="N31" s="2">
        <f t="shared" si="2"/>
        <v>7003751040</v>
      </c>
      <c r="O31" s="2">
        <f t="shared" si="3"/>
        <v>251.22500000000002</v>
      </c>
      <c r="P31" s="2">
        <f t="shared" si="4"/>
        <v>650670338.24000001</v>
      </c>
      <c r="Q31" s="2">
        <f t="shared" si="5"/>
        <v>650.67033823999998</v>
      </c>
      <c r="R31" s="2">
        <v>108355</v>
      </c>
      <c r="S31" s="2">
        <f t="shared" si="6"/>
        <v>280638.36644999997</v>
      </c>
      <c r="T31" s="2">
        <f t="shared" si="7"/>
        <v>69347200</v>
      </c>
      <c r="U31" s="2">
        <f t="shared" si="8"/>
        <v>3020937400000</v>
      </c>
      <c r="V31" s="2">
        <v>4033266.9720000001</v>
      </c>
      <c r="W31" s="2">
        <f t="shared" si="9"/>
        <v>1229.3397730656</v>
      </c>
      <c r="X31" s="2">
        <f t="shared" si="10"/>
        <v>763.87656489496806</v>
      </c>
      <c r="Y31" s="2">
        <f t="shared" si="11"/>
        <v>13.595222485182106</v>
      </c>
      <c r="Z31" s="2">
        <f t="shared" si="12"/>
        <v>185.8078628248899</v>
      </c>
      <c r="AA31" s="2">
        <f t="shared" si="13"/>
        <v>3.6912720681432476E-2</v>
      </c>
      <c r="AB31" s="2">
        <f t="shared" si="14"/>
        <v>0.96273504054347103</v>
      </c>
      <c r="AC31" s="2">
        <v>579</v>
      </c>
      <c r="AD31" s="2">
        <f t="shared" si="15"/>
        <v>0.32091168018115701</v>
      </c>
      <c r="AE31" s="2">
        <v>19</v>
      </c>
      <c r="AF31" s="2">
        <f t="shared" si="16"/>
        <v>431.30659767141009</v>
      </c>
      <c r="AG31" s="2">
        <f t="shared" si="17"/>
        <v>0.19676334026479872</v>
      </c>
      <c r="AH31" s="2">
        <f t="shared" si="18"/>
        <v>1.9537326439258276E-2</v>
      </c>
      <c r="AI31" s="2">
        <f t="shared" si="19"/>
        <v>1176117300000</v>
      </c>
      <c r="AJ31" s="2">
        <f t="shared" si="20"/>
        <v>33303960000</v>
      </c>
      <c r="AK31" s="2">
        <f t="shared" si="21"/>
        <v>33303.96</v>
      </c>
      <c r="AL31" s="2" t="s">
        <v>208</v>
      </c>
      <c r="AM31" s="2" t="s">
        <v>209</v>
      </c>
      <c r="AN31" s="2" t="s">
        <v>210</v>
      </c>
      <c r="AO31" s="2" t="s">
        <v>211</v>
      </c>
      <c r="AP31" s="2" t="s">
        <v>212</v>
      </c>
      <c r="AQ31" s="2" t="s">
        <v>213</v>
      </c>
      <c r="AR31" s="2" t="s">
        <v>214</v>
      </c>
      <c r="AS31" s="2">
        <v>1</v>
      </c>
      <c r="AT31" s="2" t="s">
        <v>215</v>
      </c>
      <c r="AU31" s="2" t="s">
        <v>216</v>
      </c>
      <c r="AV31" s="2">
        <v>3</v>
      </c>
      <c r="AW31" s="5">
        <v>11</v>
      </c>
      <c r="AX31" s="5">
        <v>37</v>
      </c>
      <c r="AY31" s="5">
        <v>52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5">
        <v>0.1</v>
      </c>
      <c r="BF31" s="2">
        <v>0</v>
      </c>
      <c r="BG31" s="5">
        <v>0.3</v>
      </c>
      <c r="BH31" s="2">
        <v>0</v>
      </c>
      <c r="BI31" s="5">
        <v>63.3</v>
      </c>
      <c r="BJ31" s="5">
        <v>34.9</v>
      </c>
      <c r="BK31" s="2">
        <v>0</v>
      </c>
      <c r="BL31" s="2">
        <v>0</v>
      </c>
      <c r="BM31" s="2">
        <v>0</v>
      </c>
      <c r="BN31" s="5">
        <v>1.4</v>
      </c>
      <c r="BO31" s="5">
        <v>367</v>
      </c>
      <c r="BP31" s="5">
        <v>722</v>
      </c>
      <c r="BQ31" s="2">
        <v>0</v>
      </c>
      <c r="BR31" s="5">
        <v>1</v>
      </c>
      <c r="BS31" s="5">
        <v>0.02</v>
      </c>
      <c r="BT31" s="5">
        <v>0.03</v>
      </c>
      <c r="BU31" s="5">
        <v>1379</v>
      </c>
      <c r="BV31" s="5">
        <v>1</v>
      </c>
      <c r="BW31" s="5">
        <v>0.06</v>
      </c>
      <c r="BX31" s="5">
        <v>26035</v>
      </c>
      <c r="BY31" s="5">
        <v>8667</v>
      </c>
      <c r="BZ31" s="5">
        <v>28</v>
      </c>
      <c r="CA31" s="5">
        <v>9</v>
      </c>
      <c r="CB31" s="5">
        <v>1.52</v>
      </c>
      <c r="CC31" s="5">
        <v>0.52</v>
      </c>
      <c r="CD31" s="5">
        <v>10</v>
      </c>
      <c r="CE31" s="5">
        <v>4</v>
      </c>
      <c r="CF31" s="2">
        <v>0</v>
      </c>
      <c r="CG31" s="2">
        <v>0</v>
      </c>
      <c r="CH31" s="5">
        <v>27</v>
      </c>
      <c r="CI31" s="2">
        <v>0</v>
      </c>
      <c r="CJ31" s="2">
        <v>0</v>
      </c>
      <c r="CK31" s="5">
        <v>4</v>
      </c>
      <c r="CL31" s="2">
        <v>0</v>
      </c>
      <c r="CM31" s="5">
        <v>45</v>
      </c>
      <c r="CN31" s="5">
        <v>52</v>
      </c>
      <c r="CO31" s="5">
        <v>14</v>
      </c>
      <c r="CP31" s="5">
        <v>44</v>
      </c>
      <c r="CQ31" s="2">
        <v>0</v>
      </c>
      <c r="CR31" s="2">
        <v>0</v>
      </c>
      <c r="CS31" s="2">
        <v>0</v>
      </c>
      <c r="CT31" s="2">
        <v>0</v>
      </c>
      <c r="CU31" s="2" t="s">
        <v>134</v>
      </c>
    </row>
    <row r="32" spans="1:99" s="2" customFormat="1" x14ac:dyDescent="0.25">
      <c r="A32" s="2" t="s">
        <v>217</v>
      </c>
      <c r="C32" s="2" t="s">
        <v>218</v>
      </c>
      <c r="D32" s="2">
        <v>1938</v>
      </c>
      <c r="E32" s="2">
        <f t="shared" si="22"/>
        <v>77</v>
      </c>
      <c r="F32" s="2">
        <v>210.6</v>
      </c>
      <c r="G32" s="2">
        <v>308.5</v>
      </c>
      <c r="H32" s="2">
        <v>175000</v>
      </c>
      <c r="I32" s="2">
        <v>249693</v>
      </c>
      <c r="J32" s="2">
        <v>178000</v>
      </c>
      <c r="K32" s="2">
        <v>249693</v>
      </c>
      <c r="L32" s="2">
        <f t="shared" si="1"/>
        <v>10876602110.700001</v>
      </c>
      <c r="M32" s="2">
        <v>2815</v>
      </c>
      <c r="N32" s="2">
        <f t="shared" si="2"/>
        <v>122621400</v>
      </c>
      <c r="O32" s="2">
        <f t="shared" si="3"/>
        <v>4.3984375</v>
      </c>
      <c r="P32" s="2">
        <f t="shared" si="4"/>
        <v>11391910.9</v>
      </c>
      <c r="Q32" s="2">
        <f t="shared" si="5"/>
        <v>11.391910900000001</v>
      </c>
      <c r="R32" s="2">
        <v>5815</v>
      </c>
      <c r="S32" s="2">
        <f t="shared" si="6"/>
        <v>15060.79185</v>
      </c>
      <c r="T32" s="2">
        <f t="shared" si="7"/>
        <v>3721600</v>
      </c>
      <c r="U32" s="2">
        <f t="shared" si="8"/>
        <v>162122200000</v>
      </c>
      <c r="V32" s="2">
        <v>207766.63487000001</v>
      </c>
      <c r="W32" s="2">
        <f t="shared" si="9"/>
        <v>63.327270308376001</v>
      </c>
      <c r="X32" s="2">
        <f t="shared" si="10"/>
        <v>39.349754044568783</v>
      </c>
      <c r="Y32" s="2">
        <f t="shared" si="11"/>
        <v>5.2928229875811486</v>
      </c>
      <c r="Z32" s="2">
        <f t="shared" si="12"/>
        <v>88.700684470247452</v>
      </c>
      <c r="AA32" s="2">
        <f t="shared" si="13"/>
        <v>0.28842882049788432</v>
      </c>
      <c r="AB32" s="2">
        <f t="shared" si="14"/>
        <v>1.2635425138211889</v>
      </c>
      <c r="AC32" s="2">
        <v>210.6</v>
      </c>
      <c r="AD32" s="2">
        <f t="shared" si="15"/>
        <v>0.42118083794039629</v>
      </c>
      <c r="AE32" s="2">
        <v>646.37800000000004</v>
      </c>
      <c r="AF32" s="2">
        <f t="shared" si="16"/>
        <v>1322.0603907637656</v>
      </c>
      <c r="AG32" s="2">
        <f t="shared" si="17"/>
        <v>0.70988710028963642</v>
      </c>
      <c r="AH32" s="2">
        <f t="shared" si="18"/>
        <v>5.1885315885301951E-2</v>
      </c>
      <c r="AI32" s="2">
        <f t="shared" si="19"/>
        <v>7753662200</v>
      </c>
      <c r="AJ32" s="2">
        <f t="shared" si="20"/>
        <v>219559440</v>
      </c>
      <c r="AK32" s="2">
        <f t="shared" si="21"/>
        <v>219.55944</v>
      </c>
      <c r="AL32" s="2" t="s">
        <v>219</v>
      </c>
      <c r="AM32" s="2" t="s">
        <v>133</v>
      </c>
      <c r="AN32" s="2" t="s">
        <v>220</v>
      </c>
      <c r="AO32" s="2" t="s">
        <v>221</v>
      </c>
      <c r="AP32" s="2" t="s">
        <v>222</v>
      </c>
      <c r="AQ32" s="2" t="s">
        <v>223</v>
      </c>
      <c r="AR32" s="2" t="s">
        <v>224</v>
      </c>
      <c r="AS32" s="2">
        <v>4</v>
      </c>
      <c r="AT32" s="2" t="s">
        <v>225</v>
      </c>
      <c r="AU32" s="2" t="s">
        <v>226</v>
      </c>
      <c r="AV32" s="2">
        <v>2</v>
      </c>
      <c r="AW32" s="5">
        <v>64</v>
      </c>
      <c r="AX32" s="5">
        <v>31</v>
      </c>
      <c r="AY32" s="5">
        <v>4</v>
      </c>
      <c r="AZ32" s="5">
        <v>0.1</v>
      </c>
      <c r="BA32" s="2">
        <v>0</v>
      </c>
      <c r="BB32" s="2">
        <v>0</v>
      </c>
      <c r="BC32" s="5">
        <v>0.2</v>
      </c>
      <c r="BD32" s="2">
        <v>0</v>
      </c>
      <c r="BE32" s="5">
        <v>0.1</v>
      </c>
      <c r="BF32" s="5">
        <v>0.4</v>
      </c>
      <c r="BG32" s="5">
        <v>44.2</v>
      </c>
      <c r="BH32" s="5">
        <v>1.2</v>
      </c>
      <c r="BI32" s="5">
        <v>47.1</v>
      </c>
      <c r="BJ32" s="5">
        <v>5.7</v>
      </c>
      <c r="BK32" s="5">
        <v>0.2</v>
      </c>
      <c r="BL32" s="5">
        <v>0.1</v>
      </c>
      <c r="BM32" s="2">
        <v>0</v>
      </c>
      <c r="BN32" s="5">
        <v>0.5</v>
      </c>
      <c r="BO32" s="5">
        <v>17302</v>
      </c>
      <c r="BP32" s="5">
        <v>7065</v>
      </c>
      <c r="BQ32" s="5">
        <v>1</v>
      </c>
      <c r="BR32" s="2">
        <v>0</v>
      </c>
      <c r="BS32" s="5">
        <v>0.02</v>
      </c>
      <c r="BT32" s="5">
        <v>0.01</v>
      </c>
      <c r="BU32" s="5">
        <v>21917</v>
      </c>
      <c r="BV32" s="5">
        <v>1</v>
      </c>
      <c r="BW32" s="5">
        <v>0.02</v>
      </c>
      <c r="BX32" s="5">
        <v>400630</v>
      </c>
      <c r="BY32" s="5">
        <v>78891</v>
      </c>
      <c r="BZ32" s="5">
        <v>26</v>
      </c>
      <c r="CA32" s="5">
        <v>5</v>
      </c>
      <c r="CB32" s="5">
        <v>0.7</v>
      </c>
      <c r="CC32" s="5">
        <v>0.14000000000000001</v>
      </c>
      <c r="CD32" s="5">
        <v>23</v>
      </c>
      <c r="CE32" s="5">
        <v>11</v>
      </c>
      <c r="CF32" s="2">
        <v>0</v>
      </c>
      <c r="CG32" s="5">
        <v>1</v>
      </c>
      <c r="CH32" s="5">
        <v>18</v>
      </c>
      <c r="CI32" s="5">
        <v>34</v>
      </c>
      <c r="CJ32" s="5">
        <v>36</v>
      </c>
      <c r="CK32" s="2">
        <v>0</v>
      </c>
      <c r="CL32" s="2">
        <v>0</v>
      </c>
      <c r="CM32" s="5">
        <v>23</v>
      </c>
      <c r="CN32" s="5">
        <v>46</v>
      </c>
      <c r="CO32" s="5">
        <v>1</v>
      </c>
      <c r="CP32" s="5">
        <v>6</v>
      </c>
      <c r="CQ32" s="2">
        <v>0</v>
      </c>
      <c r="CR32" s="2">
        <v>0</v>
      </c>
      <c r="CS32" s="2">
        <v>0</v>
      </c>
      <c r="CT32" s="2">
        <v>0</v>
      </c>
      <c r="CU32" s="2" t="s">
        <v>134</v>
      </c>
    </row>
    <row r="33" spans="1:99" s="2" customFormat="1" x14ac:dyDescent="0.25">
      <c r="A33" s="2" t="s">
        <v>227</v>
      </c>
      <c r="C33" s="2" t="s">
        <v>228</v>
      </c>
      <c r="D33" s="2">
        <v>1952</v>
      </c>
      <c r="E33" s="2">
        <f t="shared" si="22"/>
        <v>63</v>
      </c>
      <c r="F33" s="2">
        <v>140</v>
      </c>
      <c r="G33" s="2">
        <v>200</v>
      </c>
      <c r="H33" s="2">
        <v>216000</v>
      </c>
      <c r="I33" s="2">
        <v>1592300</v>
      </c>
      <c r="J33" s="2">
        <v>1592300</v>
      </c>
      <c r="K33" s="2">
        <v>1592300</v>
      </c>
      <c r="L33" s="2">
        <f t="shared" si="1"/>
        <v>69360428770</v>
      </c>
      <c r="M33" s="2">
        <v>28500</v>
      </c>
      <c r="N33" s="2">
        <f t="shared" si="2"/>
        <v>1241460000</v>
      </c>
      <c r="O33" s="2">
        <f t="shared" si="3"/>
        <v>44.53125</v>
      </c>
      <c r="P33" s="2">
        <f t="shared" si="4"/>
        <v>115335510</v>
      </c>
      <c r="Q33" s="2">
        <f t="shared" si="5"/>
        <v>115.33551</v>
      </c>
      <c r="R33" s="2">
        <v>923</v>
      </c>
      <c r="S33" s="2">
        <f t="shared" si="6"/>
        <v>2390.5607699999996</v>
      </c>
      <c r="T33" s="2">
        <f t="shared" si="7"/>
        <v>590720</v>
      </c>
      <c r="U33" s="2">
        <f t="shared" si="8"/>
        <v>25733240000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55.870047178322295</v>
      </c>
      <c r="AA33" s="2">
        <f t="shared" si="13"/>
        <v>0</v>
      </c>
      <c r="AB33" s="2">
        <f t="shared" si="14"/>
        <v>1.1972152966783349</v>
      </c>
      <c r="AC33" s="2">
        <v>140</v>
      </c>
      <c r="AD33" s="2">
        <f t="shared" si="15"/>
        <v>0.39907176555944496</v>
      </c>
      <c r="AE33" s="2" t="s">
        <v>133</v>
      </c>
      <c r="AF33" s="2">
        <f t="shared" si="16"/>
        <v>20.727017543859649</v>
      </c>
      <c r="AG33" s="2">
        <f t="shared" si="17"/>
        <v>0.14052646482789413</v>
      </c>
      <c r="AH33" s="2">
        <f t="shared" si="18"/>
        <v>5.8722702358148499E-2</v>
      </c>
      <c r="AI33" s="2">
        <f t="shared" si="19"/>
        <v>69360428770</v>
      </c>
      <c r="AJ33" s="2">
        <f t="shared" si="20"/>
        <v>1964070204</v>
      </c>
      <c r="AK33" s="2">
        <f t="shared" si="21"/>
        <v>1964.0702040000001</v>
      </c>
      <c r="AL33" s="2" t="s">
        <v>133</v>
      </c>
      <c r="AM33" s="2" t="s">
        <v>133</v>
      </c>
      <c r="AN33" s="2" t="s">
        <v>133</v>
      </c>
      <c r="AO33" s="2" t="s">
        <v>133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134</v>
      </c>
    </row>
    <row r="34" spans="1:99" s="2" customFormat="1" x14ac:dyDescent="0.25">
      <c r="A34" s="2" t="s">
        <v>229</v>
      </c>
      <c r="C34" s="2" t="s">
        <v>230</v>
      </c>
      <c r="D34" s="2">
        <v>1945</v>
      </c>
      <c r="E34" s="2">
        <f t="shared" si="22"/>
        <v>70</v>
      </c>
      <c r="F34" s="2">
        <v>175</v>
      </c>
      <c r="G34" s="2">
        <v>202</v>
      </c>
      <c r="H34" s="2">
        <v>250000</v>
      </c>
      <c r="I34" s="2">
        <v>214372</v>
      </c>
      <c r="J34" s="2">
        <v>131427</v>
      </c>
      <c r="K34" s="2">
        <v>214372</v>
      </c>
      <c r="L34" s="2">
        <f t="shared" si="1"/>
        <v>9338022882.8000011</v>
      </c>
      <c r="M34" s="2">
        <v>2812</v>
      </c>
      <c r="N34" s="2">
        <f t="shared" si="2"/>
        <v>122490720</v>
      </c>
      <c r="O34" s="2">
        <f t="shared" si="3"/>
        <v>4.3937499999999998</v>
      </c>
      <c r="P34" s="2">
        <f t="shared" si="4"/>
        <v>11379770.32</v>
      </c>
      <c r="Q34" s="2">
        <f t="shared" si="5"/>
        <v>11.37977032</v>
      </c>
      <c r="R34" s="2">
        <v>5618</v>
      </c>
      <c r="S34" s="2">
        <f t="shared" si="6"/>
        <v>14550.563819999999</v>
      </c>
      <c r="T34" s="2">
        <f t="shared" si="7"/>
        <v>3595520</v>
      </c>
      <c r="U34" s="2">
        <f t="shared" si="8"/>
        <v>156629840000</v>
      </c>
      <c r="V34" s="2">
        <v>99541.442827999999</v>
      </c>
      <c r="W34" s="2">
        <f t="shared" si="9"/>
        <v>30.340231773974399</v>
      </c>
      <c r="X34" s="2">
        <f t="shared" si="10"/>
        <v>18.852552022966233</v>
      </c>
      <c r="Y34" s="2">
        <f t="shared" si="11"/>
        <v>2.5371552157633439</v>
      </c>
      <c r="Z34" s="2">
        <f t="shared" si="12"/>
        <v>76.234533381794151</v>
      </c>
      <c r="AA34" s="2">
        <f t="shared" si="13"/>
        <v>0.18715532459036743</v>
      </c>
      <c r="AB34" s="2">
        <f t="shared" si="14"/>
        <v>1.306877715116471</v>
      </c>
      <c r="AC34" s="2">
        <v>175</v>
      </c>
      <c r="AD34" s="2">
        <f t="shared" si="15"/>
        <v>0.4356259050388237</v>
      </c>
      <c r="AE34" s="2">
        <v>620.23400000000004</v>
      </c>
      <c r="AF34" s="2">
        <f t="shared" si="16"/>
        <v>1278.6344238975819</v>
      </c>
      <c r="AG34" s="2">
        <f t="shared" si="17"/>
        <v>0.61044367910716713</v>
      </c>
      <c r="AH34" s="2">
        <f t="shared" si="18"/>
        <v>7.0196715169141902E-2</v>
      </c>
      <c r="AI34" s="2">
        <f t="shared" si="19"/>
        <v>5724946977.3000002</v>
      </c>
      <c r="AJ34" s="2">
        <f t="shared" si="20"/>
        <v>162112575.96000001</v>
      </c>
      <c r="AK34" s="2">
        <f t="shared" si="21"/>
        <v>162.11257596000002</v>
      </c>
      <c r="AL34" s="2" t="s">
        <v>231</v>
      </c>
      <c r="AM34" s="2" t="s">
        <v>133</v>
      </c>
      <c r="AN34" s="2" t="s">
        <v>232</v>
      </c>
      <c r="AO34" s="2" t="s">
        <v>233</v>
      </c>
      <c r="AP34" s="2" t="s">
        <v>234</v>
      </c>
      <c r="AQ34" s="2" t="s">
        <v>223</v>
      </c>
      <c r="AR34" s="2" t="s">
        <v>235</v>
      </c>
      <c r="AS34" s="2">
        <v>4</v>
      </c>
      <c r="AT34" s="2" t="s">
        <v>236</v>
      </c>
      <c r="AU34" s="2" t="s">
        <v>237</v>
      </c>
      <c r="AV34" s="2">
        <v>2</v>
      </c>
      <c r="AW34" s="5">
        <v>64</v>
      </c>
      <c r="AX34" s="5">
        <v>31</v>
      </c>
      <c r="AY34" s="5">
        <v>4</v>
      </c>
      <c r="AZ34" s="5">
        <v>0.1</v>
      </c>
      <c r="BA34" s="2">
        <v>0</v>
      </c>
      <c r="BB34" s="2">
        <v>0</v>
      </c>
      <c r="BC34" s="5">
        <v>0.2</v>
      </c>
      <c r="BD34" s="2">
        <v>0</v>
      </c>
      <c r="BE34" s="5">
        <v>0.1</v>
      </c>
      <c r="BF34" s="5">
        <v>0.4</v>
      </c>
      <c r="BG34" s="5">
        <v>44.7</v>
      </c>
      <c r="BH34" s="5">
        <v>1.2</v>
      </c>
      <c r="BI34" s="5">
        <v>46.5</v>
      </c>
      <c r="BJ34" s="5">
        <v>5.8</v>
      </c>
      <c r="BK34" s="5">
        <v>0.2</v>
      </c>
      <c r="BL34" s="5">
        <v>0.1</v>
      </c>
      <c r="BM34" s="2">
        <v>0</v>
      </c>
      <c r="BN34" s="5">
        <v>0.5</v>
      </c>
      <c r="BO34" s="5">
        <v>19572</v>
      </c>
      <c r="BP34" s="5">
        <v>7634</v>
      </c>
      <c r="BQ34" s="5">
        <v>1</v>
      </c>
      <c r="BR34" s="5">
        <v>1</v>
      </c>
      <c r="BS34" s="5">
        <v>0.02</v>
      </c>
      <c r="BT34" s="5">
        <v>0.01</v>
      </c>
      <c r="BU34" s="5">
        <v>24567</v>
      </c>
      <c r="BV34" s="5">
        <v>2</v>
      </c>
      <c r="BW34" s="5">
        <v>0.02</v>
      </c>
      <c r="BX34" s="5">
        <v>403339</v>
      </c>
      <c r="BY34" s="5">
        <v>75465</v>
      </c>
      <c r="BZ34" s="5">
        <v>27</v>
      </c>
      <c r="CA34" s="5">
        <v>5</v>
      </c>
      <c r="CB34" s="5">
        <v>0.74</v>
      </c>
      <c r="CC34" s="5">
        <v>0.14000000000000001</v>
      </c>
      <c r="CD34" s="5">
        <v>23</v>
      </c>
      <c r="CE34" s="5">
        <v>11</v>
      </c>
      <c r="CF34" s="2">
        <v>0</v>
      </c>
      <c r="CG34" s="5">
        <v>1</v>
      </c>
      <c r="CH34" s="5">
        <v>17</v>
      </c>
      <c r="CI34" s="5">
        <v>35</v>
      </c>
      <c r="CJ34" s="5">
        <v>38</v>
      </c>
      <c r="CK34" s="2">
        <v>0</v>
      </c>
      <c r="CL34" s="2">
        <v>0</v>
      </c>
      <c r="CM34" s="5">
        <v>22</v>
      </c>
      <c r="CN34" s="5">
        <v>44</v>
      </c>
      <c r="CO34" s="5">
        <v>1</v>
      </c>
      <c r="CP34" s="5">
        <v>6</v>
      </c>
      <c r="CQ34" s="2">
        <v>0</v>
      </c>
      <c r="CR34" s="2">
        <v>0</v>
      </c>
      <c r="CS34" s="2">
        <v>0</v>
      </c>
      <c r="CT34" s="2">
        <v>0</v>
      </c>
      <c r="CU34" s="2" t="s">
        <v>134</v>
      </c>
    </row>
    <row r="35" spans="1:99" s="2" customFormat="1" x14ac:dyDescent="0.25">
      <c r="A35" s="2" t="s">
        <v>238</v>
      </c>
      <c r="C35" s="2" t="s">
        <v>239</v>
      </c>
      <c r="D35" s="2">
        <v>1926</v>
      </c>
      <c r="E35" s="2">
        <f t="shared" si="22"/>
        <v>89</v>
      </c>
      <c r="F35" s="2">
        <v>272</v>
      </c>
      <c r="G35" s="2">
        <v>305</v>
      </c>
      <c r="H35" s="2">
        <v>0</v>
      </c>
      <c r="I35" s="2">
        <v>261335</v>
      </c>
      <c r="J35" s="2">
        <v>245048</v>
      </c>
      <c r="K35" s="2">
        <v>261335</v>
      </c>
      <c r="L35" s="2">
        <f t="shared" si="1"/>
        <v>11383726466.5</v>
      </c>
      <c r="M35" s="2">
        <v>2660</v>
      </c>
      <c r="N35" s="2">
        <f t="shared" si="2"/>
        <v>115869600</v>
      </c>
      <c r="O35" s="2">
        <f t="shared" si="3"/>
        <v>4.15625</v>
      </c>
      <c r="P35" s="2">
        <f t="shared" si="4"/>
        <v>10764647.6</v>
      </c>
      <c r="Q35" s="2">
        <f t="shared" si="5"/>
        <v>10.7646476</v>
      </c>
      <c r="R35" s="2">
        <v>210</v>
      </c>
      <c r="S35" s="2">
        <f t="shared" si="6"/>
        <v>543.89789999999994</v>
      </c>
      <c r="T35" s="2">
        <f t="shared" si="7"/>
        <v>134400</v>
      </c>
      <c r="U35" s="2">
        <f t="shared" si="8"/>
        <v>5854800000</v>
      </c>
      <c r="V35" s="2">
        <v>156430.70936000001</v>
      </c>
      <c r="W35" s="2">
        <f t="shared" si="9"/>
        <v>47.680080212927997</v>
      </c>
      <c r="X35" s="2">
        <f t="shared" si="10"/>
        <v>29.627037768527842</v>
      </c>
      <c r="Y35" s="2">
        <f t="shared" si="11"/>
        <v>4.0995100932246853</v>
      </c>
      <c r="Z35" s="2">
        <f t="shared" si="12"/>
        <v>98.246015059169963</v>
      </c>
      <c r="AA35" s="2">
        <f t="shared" si="13"/>
        <v>0.15774431007295017</v>
      </c>
      <c r="AB35" s="2">
        <f t="shared" si="14"/>
        <v>1.0835957543290804</v>
      </c>
      <c r="AC35" s="2">
        <v>272</v>
      </c>
      <c r="AD35" s="2">
        <f t="shared" si="15"/>
        <v>0.36119858477636013</v>
      </c>
      <c r="AE35" s="2">
        <v>936.33699999999999</v>
      </c>
      <c r="AF35" s="2">
        <f t="shared" si="16"/>
        <v>50.526315789473685</v>
      </c>
      <c r="AG35" s="2">
        <f t="shared" si="17"/>
        <v>0.80886424566987669</v>
      </c>
      <c r="AH35" s="2">
        <f t="shared" si="18"/>
        <v>3.5613654617552962E-2</v>
      </c>
      <c r="AI35" s="2">
        <f t="shared" si="19"/>
        <v>10674266375.200001</v>
      </c>
      <c r="AJ35" s="2">
        <f t="shared" si="20"/>
        <v>302261807.04000002</v>
      </c>
      <c r="AK35" s="2">
        <f t="shared" si="21"/>
        <v>302.26180704000001</v>
      </c>
      <c r="AL35" s="2" t="s">
        <v>240</v>
      </c>
      <c r="AM35" s="2" t="s">
        <v>133</v>
      </c>
      <c r="AN35" s="2" t="s">
        <v>241</v>
      </c>
      <c r="AO35" s="2" t="s">
        <v>242</v>
      </c>
      <c r="AP35" s="2" t="s">
        <v>243</v>
      </c>
      <c r="AQ35" s="2" t="s">
        <v>244</v>
      </c>
      <c r="AR35" s="2" t="s">
        <v>245</v>
      </c>
      <c r="AS35" s="2">
        <v>4</v>
      </c>
      <c r="AT35" s="2" t="s">
        <v>246</v>
      </c>
      <c r="AU35" s="2" t="s">
        <v>247</v>
      </c>
      <c r="AV35" s="2">
        <v>2</v>
      </c>
      <c r="AW35" s="5">
        <v>72</v>
      </c>
      <c r="AX35" s="5">
        <v>27</v>
      </c>
      <c r="AY35" s="5">
        <v>1</v>
      </c>
      <c r="AZ35" s="5">
        <v>0.8</v>
      </c>
      <c r="BA35" s="5">
        <v>0.1</v>
      </c>
      <c r="BB35" s="2">
        <v>0</v>
      </c>
      <c r="BC35" s="5">
        <v>0.1</v>
      </c>
      <c r="BD35" s="2">
        <v>0</v>
      </c>
      <c r="BE35" s="2">
        <v>0</v>
      </c>
      <c r="BF35" s="2">
        <v>0</v>
      </c>
      <c r="BG35" s="5">
        <v>61.7</v>
      </c>
      <c r="BH35" s="5">
        <v>0.1</v>
      </c>
      <c r="BI35" s="5">
        <v>32.799999999999997</v>
      </c>
      <c r="BJ35" s="5">
        <v>3.7</v>
      </c>
      <c r="BK35" s="2">
        <v>0</v>
      </c>
      <c r="BL35" s="2">
        <v>0</v>
      </c>
      <c r="BM35" s="2">
        <v>0</v>
      </c>
      <c r="BN35" s="5">
        <v>0.6</v>
      </c>
      <c r="BO35" s="5">
        <v>30259</v>
      </c>
      <c r="BP35" s="5">
        <v>12565</v>
      </c>
      <c r="BQ35" s="5">
        <v>2</v>
      </c>
      <c r="BR35" s="5">
        <v>1</v>
      </c>
      <c r="BS35" s="5">
        <v>0.02</v>
      </c>
      <c r="BT35" s="5">
        <v>0.01</v>
      </c>
      <c r="BU35" s="5">
        <v>39009</v>
      </c>
      <c r="BV35" s="5">
        <v>3</v>
      </c>
      <c r="BW35" s="5">
        <v>0.03</v>
      </c>
      <c r="BX35" s="5">
        <v>508447</v>
      </c>
      <c r="BY35" s="5">
        <v>41606</v>
      </c>
      <c r="BZ35" s="5">
        <v>33</v>
      </c>
      <c r="CA35" s="5">
        <v>3</v>
      </c>
      <c r="CB35" s="5">
        <v>0.63</v>
      </c>
      <c r="CC35" s="5">
        <v>0.05</v>
      </c>
      <c r="CD35" s="5">
        <v>11</v>
      </c>
      <c r="CE35" s="5">
        <v>5</v>
      </c>
      <c r="CF35" s="2">
        <v>0</v>
      </c>
      <c r="CG35" s="2">
        <v>0</v>
      </c>
      <c r="CH35" s="5">
        <v>18</v>
      </c>
      <c r="CI35" s="5">
        <v>43</v>
      </c>
      <c r="CJ35" s="5">
        <v>42</v>
      </c>
      <c r="CK35" s="5">
        <v>2</v>
      </c>
      <c r="CL35" s="2">
        <v>0</v>
      </c>
      <c r="CM35" s="5">
        <v>24</v>
      </c>
      <c r="CN35" s="5">
        <v>47</v>
      </c>
      <c r="CO35" s="5">
        <v>2</v>
      </c>
      <c r="CP35" s="5">
        <v>5</v>
      </c>
      <c r="CQ35" s="2">
        <v>0</v>
      </c>
      <c r="CR35" s="2">
        <v>0</v>
      </c>
      <c r="CS35" s="2">
        <v>0</v>
      </c>
      <c r="CT35" s="2">
        <v>0</v>
      </c>
      <c r="CU35" s="2" t="s">
        <v>134</v>
      </c>
    </row>
    <row r="36" spans="1:99" s="2" customFormat="1" x14ac:dyDescent="0.25">
      <c r="A36" s="2" t="s">
        <v>248</v>
      </c>
      <c r="C36" s="2" t="s">
        <v>249</v>
      </c>
      <c r="D36" s="2">
        <v>1938</v>
      </c>
      <c r="E36" s="2">
        <f t="shared" si="22"/>
        <v>77</v>
      </c>
      <c r="F36" s="2">
        <v>80</v>
      </c>
      <c r="G36" s="2">
        <v>320</v>
      </c>
      <c r="H36" s="2">
        <v>314000</v>
      </c>
      <c r="I36" s="2">
        <v>180000</v>
      </c>
      <c r="J36" s="2">
        <v>180000</v>
      </c>
      <c r="K36" s="2">
        <v>180000</v>
      </c>
      <c r="L36" s="2">
        <f t="shared" si="1"/>
        <v>7840782000</v>
      </c>
      <c r="M36" s="2">
        <v>20390</v>
      </c>
      <c r="N36" s="2">
        <f t="shared" si="2"/>
        <v>888188400</v>
      </c>
      <c r="O36" s="2">
        <f t="shared" si="3"/>
        <v>31.859375</v>
      </c>
      <c r="P36" s="2">
        <f t="shared" si="4"/>
        <v>82515475.400000006</v>
      </c>
      <c r="Q36" s="2">
        <f t="shared" si="5"/>
        <v>82.5154754</v>
      </c>
      <c r="R36" s="2">
        <v>9500</v>
      </c>
      <c r="S36" s="2">
        <f t="shared" si="6"/>
        <v>24604.904999999999</v>
      </c>
      <c r="T36" s="2">
        <f t="shared" si="7"/>
        <v>6080000</v>
      </c>
      <c r="U36" s="2">
        <f t="shared" si="8"/>
        <v>264860000000</v>
      </c>
      <c r="V36" s="2">
        <v>869264.95900000003</v>
      </c>
      <c r="W36" s="2">
        <f t="shared" si="9"/>
        <v>264.95195950319999</v>
      </c>
      <c r="X36" s="2">
        <f t="shared" si="10"/>
        <v>164.63356764484601</v>
      </c>
      <c r="Y36" s="2">
        <f t="shared" si="11"/>
        <v>8.2280007735232878</v>
      </c>
      <c r="Z36" s="2">
        <f t="shared" si="12"/>
        <v>8.8278365265747674</v>
      </c>
      <c r="AA36" s="2">
        <f t="shared" si="13"/>
        <v>1.1933353849055788</v>
      </c>
      <c r="AB36" s="2">
        <f t="shared" si="14"/>
        <v>0.33104386974655375</v>
      </c>
      <c r="AC36" s="2">
        <v>80</v>
      </c>
      <c r="AD36" s="2">
        <f t="shared" si="15"/>
        <v>0.11034795658218459</v>
      </c>
      <c r="AE36" s="2">
        <v>143.001</v>
      </c>
      <c r="AF36" s="2">
        <f t="shared" si="16"/>
        <v>298.18538499264343</v>
      </c>
      <c r="AG36" s="2">
        <f t="shared" si="17"/>
        <v>2.625108041508423E-2</v>
      </c>
      <c r="AH36" s="2">
        <f t="shared" si="18"/>
        <v>0.37164713475514627</v>
      </c>
      <c r="AI36" s="2">
        <f t="shared" si="19"/>
        <v>7840782000</v>
      </c>
      <c r="AJ36" s="2">
        <f t="shared" si="20"/>
        <v>222026400</v>
      </c>
      <c r="AK36" s="2">
        <f t="shared" si="21"/>
        <v>222.0264</v>
      </c>
      <c r="AL36" s="2" t="s">
        <v>250</v>
      </c>
      <c r="AM36" s="2" t="s">
        <v>251</v>
      </c>
      <c r="AN36" s="2" t="s">
        <v>133</v>
      </c>
      <c r="AO36" s="2" t="s">
        <v>252</v>
      </c>
      <c r="AP36" s="2" t="s">
        <v>253</v>
      </c>
      <c r="AQ36" s="2" t="s">
        <v>254</v>
      </c>
      <c r="AR36" s="2" t="s">
        <v>255</v>
      </c>
      <c r="AS36" s="2">
        <v>4</v>
      </c>
      <c r="AT36" s="2" t="s">
        <v>256</v>
      </c>
      <c r="AU36" s="2" t="s">
        <v>257</v>
      </c>
      <c r="AV36" s="2">
        <v>3</v>
      </c>
      <c r="AW36" s="5">
        <v>88</v>
      </c>
      <c r="AX36" s="5">
        <v>8</v>
      </c>
      <c r="AY36" s="5">
        <v>3</v>
      </c>
      <c r="AZ36" s="5">
        <v>0.2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5">
        <v>0.6</v>
      </c>
      <c r="BG36" s="5">
        <v>20.3</v>
      </c>
      <c r="BH36" s="5">
        <v>0.1</v>
      </c>
      <c r="BI36" s="5">
        <v>70.8</v>
      </c>
      <c r="BJ36" s="5">
        <v>3.5</v>
      </c>
      <c r="BK36" s="5">
        <v>0.1</v>
      </c>
      <c r="BL36" s="5">
        <v>0.1</v>
      </c>
      <c r="BM36" s="2">
        <v>0</v>
      </c>
      <c r="BN36" s="5">
        <v>4</v>
      </c>
      <c r="BO36" s="5">
        <v>1054</v>
      </c>
      <c r="BP36" s="5">
        <v>2332</v>
      </c>
      <c r="BQ36" s="2">
        <v>0</v>
      </c>
      <c r="BR36" s="2">
        <v>0</v>
      </c>
      <c r="BS36" s="2">
        <v>0</v>
      </c>
      <c r="BT36" s="5">
        <v>0.01</v>
      </c>
      <c r="BU36" s="5">
        <v>3508</v>
      </c>
      <c r="BV36" s="2">
        <v>0</v>
      </c>
      <c r="BW36" s="5">
        <v>0.01</v>
      </c>
      <c r="BX36" s="5">
        <v>147969</v>
      </c>
      <c r="BY36" s="5">
        <v>38052</v>
      </c>
      <c r="BZ36" s="5">
        <v>11</v>
      </c>
      <c r="CA36" s="5">
        <v>3</v>
      </c>
      <c r="CB36" s="5">
        <v>1.1599999999999999</v>
      </c>
      <c r="CC36" s="5">
        <v>0.31</v>
      </c>
      <c r="CD36" s="5">
        <v>3</v>
      </c>
      <c r="CE36" s="5">
        <v>1</v>
      </c>
      <c r="CF36" s="5">
        <v>2</v>
      </c>
      <c r="CG36" s="5">
        <v>2</v>
      </c>
      <c r="CH36" s="5">
        <v>21</v>
      </c>
      <c r="CI36" s="5">
        <v>7</v>
      </c>
      <c r="CJ36" s="5">
        <v>6</v>
      </c>
      <c r="CK36" s="5">
        <v>15</v>
      </c>
      <c r="CL36" s="2">
        <v>0</v>
      </c>
      <c r="CM36" s="5">
        <v>51</v>
      </c>
      <c r="CN36" s="5">
        <v>86</v>
      </c>
      <c r="CO36" s="5">
        <v>1</v>
      </c>
      <c r="CP36" s="5">
        <v>5</v>
      </c>
      <c r="CQ36" s="2">
        <v>0</v>
      </c>
      <c r="CR36" s="5">
        <v>1</v>
      </c>
      <c r="CS36" s="2">
        <v>0</v>
      </c>
      <c r="CT36" s="2">
        <v>0</v>
      </c>
      <c r="CU36" s="2" t="s">
        <v>134</v>
      </c>
    </row>
    <row r="37" spans="1:99" s="2" customFormat="1" x14ac:dyDescent="0.25">
      <c r="A37" s="2" t="s">
        <v>258</v>
      </c>
      <c r="C37" s="2" t="s">
        <v>259</v>
      </c>
      <c r="D37" s="2">
        <v>1924</v>
      </c>
      <c r="E37" s="2">
        <f t="shared" si="22"/>
        <v>91</v>
      </c>
      <c r="F37" s="2">
        <v>142</v>
      </c>
      <c r="G37" s="2">
        <v>224</v>
      </c>
      <c r="H37" s="2">
        <v>0</v>
      </c>
      <c r="I37" s="2">
        <v>57852</v>
      </c>
      <c r="J37" s="2">
        <v>57852</v>
      </c>
      <c r="K37" s="2">
        <v>57852</v>
      </c>
      <c r="L37" s="2">
        <f t="shared" si="1"/>
        <v>2520027334.8000002</v>
      </c>
      <c r="M37" s="2">
        <v>950</v>
      </c>
      <c r="N37" s="2">
        <f t="shared" si="2"/>
        <v>41382000</v>
      </c>
      <c r="O37" s="2">
        <f t="shared" si="3"/>
        <v>1.484375</v>
      </c>
      <c r="P37" s="2">
        <f t="shared" si="4"/>
        <v>3844517</v>
      </c>
      <c r="Q37" s="2">
        <f t="shared" si="5"/>
        <v>3.8445170000000002</v>
      </c>
      <c r="R37" s="2">
        <v>120</v>
      </c>
      <c r="S37" s="2">
        <f t="shared" si="6"/>
        <v>310.79879999999997</v>
      </c>
      <c r="T37" s="2">
        <f t="shared" si="7"/>
        <v>76800</v>
      </c>
      <c r="U37" s="2">
        <f t="shared" si="8"/>
        <v>3345600000</v>
      </c>
      <c r="V37" s="2">
        <v>48075.843835</v>
      </c>
      <c r="W37" s="2">
        <f t="shared" si="9"/>
        <v>14.653517200907999</v>
      </c>
      <c r="X37" s="2">
        <f t="shared" si="10"/>
        <v>9.10527636728599</v>
      </c>
      <c r="Y37" s="2">
        <f t="shared" si="11"/>
        <v>2.1082197463633405</v>
      </c>
      <c r="Z37" s="2">
        <f t="shared" si="12"/>
        <v>60.896702305350153</v>
      </c>
      <c r="AA37" s="2">
        <f t="shared" si="13"/>
        <v>0.20534843095922181</v>
      </c>
      <c r="AB37" s="2">
        <f t="shared" si="14"/>
        <v>1.2865500487045807</v>
      </c>
      <c r="AC37" s="2">
        <v>142</v>
      </c>
      <c r="AD37" s="2">
        <f t="shared" si="15"/>
        <v>0.42885001623486024</v>
      </c>
      <c r="AE37" s="2">
        <v>0.3</v>
      </c>
      <c r="AF37" s="2">
        <f t="shared" si="16"/>
        <v>80.84210526315789</v>
      </c>
      <c r="AG37" s="2">
        <f t="shared" si="17"/>
        <v>0.83894499123760047</v>
      </c>
      <c r="AH37" s="2">
        <f t="shared" si="18"/>
        <v>5.3875497801792988E-2</v>
      </c>
      <c r="AI37" s="2">
        <f t="shared" si="19"/>
        <v>2520027334.8000002</v>
      </c>
      <c r="AJ37" s="2">
        <f t="shared" si="20"/>
        <v>71359284.960000008</v>
      </c>
      <c r="AK37" s="2">
        <f t="shared" si="21"/>
        <v>71.359284960000011</v>
      </c>
      <c r="AL37" s="2" t="s">
        <v>260</v>
      </c>
      <c r="AM37" s="2" t="s">
        <v>133</v>
      </c>
      <c r="AN37" s="2" t="s">
        <v>261</v>
      </c>
      <c r="AO37" s="2" t="s">
        <v>262</v>
      </c>
      <c r="AP37" s="2" t="s">
        <v>263</v>
      </c>
      <c r="AQ37" s="2" t="s">
        <v>244</v>
      </c>
      <c r="AR37" s="2" t="s">
        <v>264</v>
      </c>
      <c r="AS37" s="2">
        <v>1</v>
      </c>
      <c r="AT37" s="2" t="s">
        <v>265</v>
      </c>
      <c r="AU37" s="2" t="s">
        <v>266</v>
      </c>
      <c r="AV37" s="2">
        <v>2</v>
      </c>
      <c r="AW37" s="5">
        <v>86</v>
      </c>
      <c r="AX37" s="5">
        <v>14</v>
      </c>
      <c r="AY37" s="2">
        <v>0</v>
      </c>
      <c r="AZ37" s="5">
        <v>0.3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5">
        <v>0.2</v>
      </c>
      <c r="BG37" s="5">
        <v>12.5</v>
      </c>
      <c r="BH37" s="2">
        <v>0</v>
      </c>
      <c r="BI37" s="5">
        <v>85.1</v>
      </c>
      <c r="BJ37" s="5">
        <v>1.3</v>
      </c>
      <c r="BK37" s="2">
        <v>0</v>
      </c>
      <c r="BL37" s="2">
        <v>0</v>
      </c>
      <c r="BM37" s="2">
        <v>0</v>
      </c>
      <c r="BN37" s="5">
        <v>0.5</v>
      </c>
      <c r="BO37" s="5">
        <v>1044</v>
      </c>
      <c r="BP37" s="5">
        <v>298</v>
      </c>
      <c r="BQ37" s="5">
        <v>4</v>
      </c>
      <c r="BR37" s="5">
        <v>1</v>
      </c>
      <c r="BS37" s="5">
        <v>0.15</v>
      </c>
      <c r="BT37" s="5">
        <v>0.04</v>
      </c>
      <c r="BU37" s="5">
        <v>1517</v>
      </c>
      <c r="BV37" s="5">
        <v>5</v>
      </c>
      <c r="BW37" s="5">
        <v>0.22</v>
      </c>
      <c r="BX37" s="5">
        <v>5482</v>
      </c>
      <c r="BY37" s="5">
        <v>3346</v>
      </c>
      <c r="BZ37" s="5">
        <v>19</v>
      </c>
      <c r="CA37" s="5">
        <v>11</v>
      </c>
      <c r="CB37" s="5">
        <v>20.54</v>
      </c>
      <c r="CC37" s="5">
        <v>12.97</v>
      </c>
      <c r="CD37" s="5">
        <v>5</v>
      </c>
      <c r="CE37" s="5">
        <v>1</v>
      </c>
      <c r="CF37" s="2">
        <v>0</v>
      </c>
      <c r="CG37" s="2">
        <v>0</v>
      </c>
      <c r="CH37" s="5">
        <v>18</v>
      </c>
      <c r="CI37" s="5">
        <v>9</v>
      </c>
      <c r="CJ37" s="5">
        <v>9</v>
      </c>
      <c r="CK37" s="5">
        <v>1</v>
      </c>
      <c r="CL37" s="2">
        <v>0</v>
      </c>
      <c r="CM37" s="5">
        <v>66</v>
      </c>
      <c r="CN37" s="5">
        <v>88</v>
      </c>
      <c r="CO37" s="5">
        <v>1</v>
      </c>
      <c r="CP37" s="5">
        <v>2</v>
      </c>
      <c r="CQ37" s="2">
        <v>0</v>
      </c>
      <c r="CR37" s="2">
        <v>0</v>
      </c>
      <c r="CS37" s="2">
        <v>0</v>
      </c>
      <c r="CT37" s="2">
        <v>0</v>
      </c>
      <c r="CU37" s="2" t="s">
        <v>134</v>
      </c>
    </row>
    <row r="38" spans="1:99" s="2" customFormat="1" x14ac:dyDescent="0.25">
      <c r="A38" s="2" t="s">
        <v>267</v>
      </c>
      <c r="C38" s="2" t="s">
        <v>268</v>
      </c>
      <c r="D38" s="2">
        <v>1911</v>
      </c>
      <c r="E38" s="2">
        <f t="shared" si="22"/>
        <v>104</v>
      </c>
      <c r="F38" s="2">
        <v>229</v>
      </c>
      <c r="G38" s="2">
        <v>357</v>
      </c>
      <c r="H38" s="2">
        <v>150000</v>
      </c>
      <c r="I38" s="2">
        <v>3432408</v>
      </c>
      <c r="J38" s="2">
        <v>1653043</v>
      </c>
      <c r="K38" s="2">
        <v>3432408</v>
      </c>
      <c r="L38" s="2">
        <f t="shared" si="1"/>
        <v>149515349239.20001</v>
      </c>
      <c r="M38" s="2">
        <v>21493</v>
      </c>
      <c r="N38" s="2">
        <f t="shared" si="2"/>
        <v>936235080</v>
      </c>
      <c r="O38" s="2">
        <f t="shared" si="3"/>
        <v>33.582812500000003</v>
      </c>
      <c r="P38" s="2">
        <f t="shared" si="4"/>
        <v>86979161.980000004</v>
      </c>
      <c r="Q38" s="2">
        <f t="shared" si="5"/>
        <v>86.979161980000001</v>
      </c>
      <c r="R38" s="2">
        <v>5736</v>
      </c>
      <c r="S38" s="2">
        <f t="shared" si="6"/>
        <v>14856.182639999999</v>
      </c>
      <c r="T38" s="2">
        <f t="shared" si="7"/>
        <v>3671040</v>
      </c>
      <c r="U38" s="2">
        <f t="shared" si="8"/>
        <v>159919680000</v>
      </c>
      <c r="V38" s="2">
        <v>492229.1251</v>
      </c>
      <c r="W38" s="2">
        <f t="shared" si="9"/>
        <v>150.03143733048</v>
      </c>
      <c r="X38" s="2">
        <f t="shared" si="10"/>
        <v>93.225242919189412</v>
      </c>
      <c r="Y38" s="2">
        <f t="shared" si="11"/>
        <v>4.5380528728019218</v>
      </c>
      <c r="Z38" s="2">
        <f t="shared" si="12"/>
        <v>159.69851208651573</v>
      </c>
      <c r="AA38" s="2">
        <f t="shared" si="13"/>
        <v>7.3581054410659694E-2</v>
      </c>
      <c r="AB38" s="2">
        <f t="shared" si="14"/>
        <v>2.0921202456748786</v>
      </c>
      <c r="AC38" s="2">
        <v>229</v>
      </c>
      <c r="AD38" s="2">
        <f t="shared" si="15"/>
        <v>0.69737341522495955</v>
      </c>
      <c r="AE38" s="2">
        <v>32.6</v>
      </c>
      <c r="AF38" s="2">
        <f t="shared" si="16"/>
        <v>170.80165635323129</v>
      </c>
      <c r="AG38" s="2">
        <f t="shared" si="17"/>
        <v>0.46254486443102782</v>
      </c>
      <c r="AH38" s="2">
        <f t="shared" si="18"/>
        <v>4.2657849342244168E-2</v>
      </c>
      <c r="AI38" s="2">
        <f t="shared" si="19"/>
        <v>72006387775.699997</v>
      </c>
      <c r="AJ38" s="2">
        <f t="shared" si="20"/>
        <v>2038995479.6400001</v>
      </c>
      <c r="AK38" s="2">
        <f t="shared" si="21"/>
        <v>2038.9954796400002</v>
      </c>
      <c r="AL38" s="2" t="s">
        <v>269</v>
      </c>
      <c r="AM38" s="2" t="s">
        <v>270</v>
      </c>
      <c r="AN38" s="2" t="s">
        <v>271</v>
      </c>
      <c r="AO38" s="2" t="s">
        <v>272</v>
      </c>
      <c r="AP38" s="2" t="s">
        <v>273</v>
      </c>
      <c r="AQ38" s="2" t="s">
        <v>274</v>
      </c>
      <c r="AR38" s="2" t="s">
        <v>275</v>
      </c>
      <c r="AS38" s="2">
        <v>1</v>
      </c>
      <c r="AT38" s="2" t="s">
        <v>276</v>
      </c>
      <c r="AU38" s="2" t="s">
        <v>277</v>
      </c>
      <c r="AV38" s="2">
        <v>2</v>
      </c>
      <c r="AW38" s="5">
        <v>67</v>
      </c>
      <c r="AX38" s="5">
        <v>33</v>
      </c>
      <c r="AY38" s="2">
        <v>0</v>
      </c>
      <c r="AZ38" s="5">
        <v>0.6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5">
        <v>0.1</v>
      </c>
      <c r="BG38" s="5">
        <v>51.8</v>
      </c>
      <c r="BH38" s="5">
        <v>0.3</v>
      </c>
      <c r="BI38" s="5">
        <v>46.1</v>
      </c>
      <c r="BJ38" s="5">
        <v>1.1000000000000001</v>
      </c>
      <c r="BK38" s="2">
        <v>0</v>
      </c>
      <c r="BL38" s="2">
        <v>0</v>
      </c>
      <c r="BM38" s="2">
        <v>0</v>
      </c>
      <c r="BN38" s="5">
        <v>0.1</v>
      </c>
      <c r="BO38" s="5">
        <v>3057</v>
      </c>
      <c r="BP38" s="5">
        <v>853</v>
      </c>
      <c r="BQ38" s="5">
        <v>7</v>
      </c>
      <c r="BR38" s="5">
        <v>2</v>
      </c>
      <c r="BS38" s="5">
        <v>0.12</v>
      </c>
      <c r="BT38" s="5">
        <v>0.03</v>
      </c>
      <c r="BU38" s="5">
        <v>3986</v>
      </c>
      <c r="BV38" s="5">
        <v>9</v>
      </c>
      <c r="BW38" s="5">
        <v>0.16</v>
      </c>
      <c r="BX38" s="5">
        <v>15460</v>
      </c>
      <c r="BY38" s="5">
        <v>5202</v>
      </c>
      <c r="BZ38" s="5">
        <v>35</v>
      </c>
      <c r="CA38" s="5">
        <v>12</v>
      </c>
      <c r="CB38" s="5">
        <v>0.53</v>
      </c>
      <c r="CC38" s="5">
        <v>0.19</v>
      </c>
      <c r="CD38" s="5">
        <v>2</v>
      </c>
      <c r="CE38" s="5">
        <v>1</v>
      </c>
      <c r="CF38" s="2">
        <v>0</v>
      </c>
      <c r="CG38" s="2">
        <v>0</v>
      </c>
      <c r="CH38" s="5">
        <v>20</v>
      </c>
      <c r="CI38" s="5">
        <v>42</v>
      </c>
      <c r="CJ38" s="5">
        <v>45</v>
      </c>
      <c r="CK38" s="2">
        <v>0</v>
      </c>
      <c r="CL38" s="2">
        <v>0</v>
      </c>
      <c r="CM38" s="5">
        <v>36</v>
      </c>
      <c r="CN38" s="5">
        <v>52</v>
      </c>
      <c r="CO38" s="5">
        <v>1</v>
      </c>
      <c r="CP38" s="5">
        <v>2</v>
      </c>
      <c r="CQ38" s="2">
        <v>0</v>
      </c>
      <c r="CR38" s="2">
        <v>0</v>
      </c>
      <c r="CS38" s="2">
        <v>0</v>
      </c>
      <c r="CT38" s="2">
        <v>0</v>
      </c>
      <c r="CU38" s="2" t="s">
        <v>134</v>
      </c>
    </row>
    <row r="39" spans="1:99" s="2" customFormat="1" x14ac:dyDescent="0.25">
      <c r="A39" s="2" t="s">
        <v>278</v>
      </c>
      <c r="C39" s="2" t="s">
        <v>279</v>
      </c>
      <c r="D39" s="2">
        <v>1929</v>
      </c>
      <c r="E39" s="2">
        <f t="shared" si="22"/>
        <v>86</v>
      </c>
      <c r="F39" s="2">
        <v>115</v>
      </c>
      <c r="G39" s="2">
        <v>207</v>
      </c>
      <c r="H39" s="2">
        <v>105000</v>
      </c>
      <c r="I39" s="2">
        <v>70070</v>
      </c>
      <c r="J39" s="2">
        <v>68800</v>
      </c>
      <c r="K39" s="2">
        <v>70070</v>
      </c>
      <c r="L39" s="2">
        <f t="shared" si="1"/>
        <v>3052242193</v>
      </c>
      <c r="M39" s="2">
        <v>1264</v>
      </c>
      <c r="N39" s="2">
        <f t="shared" si="2"/>
        <v>55059840</v>
      </c>
      <c r="O39" s="2">
        <f t="shared" si="3"/>
        <v>1.9750000000000001</v>
      </c>
      <c r="P39" s="2">
        <f t="shared" si="4"/>
        <v>5115231.04</v>
      </c>
      <c r="Q39" s="2">
        <f t="shared" si="5"/>
        <v>5.1152310400000003</v>
      </c>
      <c r="R39" s="2">
        <v>121</v>
      </c>
      <c r="S39" s="2">
        <f t="shared" si="6"/>
        <v>313.38878999999997</v>
      </c>
      <c r="T39" s="2">
        <f t="shared" si="7"/>
        <v>77440</v>
      </c>
      <c r="U39" s="2">
        <f t="shared" si="8"/>
        <v>3373480000</v>
      </c>
      <c r="V39" s="2">
        <v>31862.806925000001</v>
      </c>
      <c r="W39" s="2">
        <f t="shared" si="9"/>
        <v>9.7117835507399999</v>
      </c>
      <c r="X39" s="2">
        <f t="shared" si="10"/>
        <v>6.0346244547534509</v>
      </c>
      <c r="Y39" s="2">
        <f t="shared" si="11"/>
        <v>1.2113266123314883</v>
      </c>
      <c r="Z39" s="2">
        <f t="shared" si="12"/>
        <v>55.434999320739038</v>
      </c>
      <c r="AA39" s="2">
        <f t="shared" si="13"/>
        <v>0.11444015681879628</v>
      </c>
      <c r="AB39" s="2">
        <f t="shared" si="14"/>
        <v>1.4461304170627574</v>
      </c>
      <c r="AC39" s="2">
        <v>115</v>
      </c>
      <c r="AD39" s="2">
        <f t="shared" si="15"/>
        <v>0.48204347235425249</v>
      </c>
      <c r="AE39" s="2">
        <v>740.53399999999999</v>
      </c>
      <c r="AF39" s="2">
        <f t="shared" si="16"/>
        <v>61.265822784810126</v>
      </c>
      <c r="AG39" s="2">
        <f t="shared" si="17"/>
        <v>0.66208236832273459</v>
      </c>
      <c r="AH39" s="2">
        <f t="shared" si="18"/>
        <v>6.0276038826809535E-2</v>
      </c>
      <c r="AI39" s="2">
        <f t="shared" si="19"/>
        <v>2996921120</v>
      </c>
      <c r="AJ39" s="2">
        <f t="shared" si="20"/>
        <v>84863424</v>
      </c>
      <c r="AK39" s="2">
        <f t="shared" si="21"/>
        <v>84.863423999999995</v>
      </c>
      <c r="AL39" s="2" t="s">
        <v>280</v>
      </c>
      <c r="AM39" s="2" t="s">
        <v>133</v>
      </c>
      <c r="AN39" s="2" t="s">
        <v>281</v>
      </c>
      <c r="AO39" s="2" t="s">
        <v>282</v>
      </c>
      <c r="AP39" s="2" t="s">
        <v>283</v>
      </c>
      <c r="AQ39" s="2" t="s">
        <v>244</v>
      </c>
      <c r="AR39" s="2" t="s">
        <v>284</v>
      </c>
      <c r="AS39" s="2">
        <v>4</v>
      </c>
      <c r="AT39" s="2" t="s">
        <v>285</v>
      </c>
      <c r="AU39" s="2" t="s">
        <v>286</v>
      </c>
      <c r="AV39" s="2">
        <v>3</v>
      </c>
      <c r="AW39" s="5">
        <v>72</v>
      </c>
      <c r="AX39" s="5">
        <v>27</v>
      </c>
      <c r="AY39" s="5">
        <v>1</v>
      </c>
      <c r="AZ39" s="5">
        <v>0.8</v>
      </c>
      <c r="BA39" s="5">
        <v>0.1</v>
      </c>
      <c r="BB39" s="2">
        <v>0</v>
      </c>
      <c r="BC39" s="5">
        <v>0.1</v>
      </c>
      <c r="BD39" s="2">
        <v>0</v>
      </c>
      <c r="BE39" s="2">
        <v>0</v>
      </c>
      <c r="BF39" s="2">
        <v>0</v>
      </c>
      <c r="BG39" s="5">
        <v>59.4</v>
      </c>
      <c r="BH39" s="5">
        <v>0.1</v>
      </c>
      <c r="BI39" s="5">
        <v>35.200000000000003</v>
      </c>
      <c r="BJ39" s="5">
        <v>3.6</v>
      </c>
      <c r="BK39" s="2">
        <v>0</v>
      </c>
      <c r="BL39" s="2">
        <v>0</v>
      </c>
      <c r="BM39" s="2">
        <v>0</v>
      </c>
      <c r="BN39" s="5">
        <v>0.6</v>
      </c>
      <c r="BO39" s="5">
        <v>21158</v>
      </c>
      <c r="BP39" s="5">
        <v>10207</v>
      </c>
      <c r="BQ39" s="5">
        <v>1</v>
      </c>
      <c r="BR39" s="5">
        <v>1</v>
      </c>
      <c r="BS39" s="5">
        <v>0.01</v>
      </c>
      <c r="BT39" s="5">
        <v>0.01</v>
      </c>
      <c r="BU39" s="5">
        <v>27669</v>
      </c>
      <c r="BV39" s="5">
        <v>2</v>
      </c>
      <c r="BW39" s="5">
        <v>0.02</v>
      </c>
      <c r="BX39" s="5">
        <v>486079</v>
      </c>
      <c r="BY39" s="5">
        <v>42276</v>
      </c>
      <c r="BZ39" s="5">
        <v>30</v>
      </c>
      <c r="CA39" s="5">
        <v>3</v>
      </c>
      <c r="CB39" s="5">
        <v>0.76</v>
      </c>
      <c r="CC39" s="5">
        <v>0.06</v>
      </c>
      <c r="CD39" s="5">
        <v>11</v>
      </c>
      <c r="CE39" s="5">
        <v>4</v>
      </c>
      <c r="CF39" s="2">
        <v>0</v>
      </c>
      <c r="CG39" s="2">
        <v>0</v>
      </c>
      <c r="CH39" s="5">
        <v>18</v>
      </c>
      <c r="CI39" s="5">
        <v>42</v>
      </c>
      <c r="CJ39" s="5">
        <v>35</v>
      </c>
      <c r="CK39" s="5">
        <v>2</v>
      </c>
      <c r="CL39" s="2">
        <v>0</v>
      </c>
      <c r="CM39" s="5">
        <v>26</v>
      </c>
      <c r="CN39" s="5">
        <v>56</v>
      </c>
      <c r="CO39" s="5">
        <v>1</v>
      </c>
      <c r="CP39" s="5">
        <v>5</v>
      </c>
      <c r="CQ39" s="2">
        <v>0</v>
      </c>
      <c r="CR39" s="2">
        <v>0</v>
      </c>
      <c r="CS39" s="2">
        <v>0</v>
      </c>
      <c r="CT39" s="2">
        <v>0</v>
      </c>
      <c r="CU39" s="2" t="s">
        <v>134</v>
      </c>
    </row>
    <row r="40" spans="1:99" s="2" customFormat="1" x14ac:dyDescent="0.25">
      <c r="A40" s="2" t="s">
        <v>287</v>
      </c>
      <c r="B40" s="2" t="s">
        <v>288</v>
      </c>
      <c r="C40" s="2" t="s">
        <v>289</v>
      </c>
      <c r="D40" s="2">
        <v>1980</v>
      </c>
      <c r="E40" s="2">
        <f t="shared" si="22"/>
        <v>35</v>
      </c>
      <c r="F40" s="2">
        <v>74</v>
      </c>
      <c r="G40" s="2">
        <v>133</v>
      </c>
      <c r="H40" s="2">
        <v>94000</v>
      </c>
      <c r="I40" s="2">
        <v>13000</v>
      </c>
      <c r="J40" s="2">
        <v>7200</v>
      </c>
      <c r="K40" s="2">
        <v>13000</v>
      </c>
      <c r="L40" s="2">
        <f t="shared" si="1"/>
        <v>566278700</v>
      </c>
      <c r="M40" s="2">
        <v>409</v>
      </c>
      <c r="N40" s="2">
        <f t="shared" si="2"/>
        <v>17816040</v>
      </c>
      <c r="O40" s="2">
        <f t="shared" si="3"/>
        <v>0.63906250000000009</v>
      </c>
      <c r="P40" s="2">
        <f t="shared" si="4"/>
        <v>1655165.74</v>
      </c>
      <c r="Q40" s="2">
        <f t="shared" si="5"/>
        <v>1.6551657400000002</v>
      </c>
      <c r="R40" s="2">
        <v>480</v>
      </c>
      <c r="S40" s="2">
        <f t="shared" si="6"/>
        <v>1243.1951999999999</v>
      </c>
      <c r="T40" s="2">
        <f t="shared" si="7"/>
        <v>307200</v>
      </c>
      <c r="U40" s="2">
        <f t="shared" si="8"/>
        <v>13382400000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31.784768107839902</v>
      </c>
      <c r="AA40" s="2">
        <f t="shared" si="13"/>
        <v>0</v>
      </c>
      <c r="AB40" s="2">
        <f t="shared" si="14"/>
        <v>1.2885716800475635</v>
      </c>
      <c r="AC40" s="2">
        <v>74</v>
      </c>
      <c r="AD40" s="2">
        <f t="shared" si="15"/>
        <v>0.42952389334918789</v>
      </c>
      <c r="AE40" s="2" t="s">
        <v>133</v>
      </c>
      <c r="AF40" s="2">
        <f t="shared" si="16"/>
        <v>751.10024449877756</v>
      </c>
      <c r="AG40" s="2">
        <f t="shared" si="17"/>
        <v>0.66735805416243399</v>
      </c>
      <c r="AH40" s="2">
        <f t="shared" si="18"/>
        <v>0.18637037532473616</v>
      </c>
      <c r="AI40" s="2">
        <f t="shared" si="19"/>
        <v>313631280</v>
      </c>
      <c r="AJ40" s="2">
        <f t="shared" si="20"/>
        <v>8881056</v>
      </c>
      <c r="AK40" s="2">
        <f t="shared" si="21"/>
        <v>8.8810559999999992</v>
      </c>
      <c r="AL40" s="2" t="s">
        <v>133</v>
      </c>
      <c r="AM40" s="2" t="s">
        <v>133</v>
      </c>
      <c r="AN40" s="2" t="s">
        <v>133</v>
      </c>
      <c r="AO40" s="2" t="s">
        <v>133</v>
      </c>
      <c r="AP40" s="2" t="s">
        <v>133</v>
      </c>
      <c r="AQ40" s="2" t="s">
        <v>133</v>
      </c>
      <c r="AR40" s="2" t="s">
        <v>133</v>
      </c>
      <c r="AS40" s="2">
        <v>0</v>
      </c>
      <c r="AT40" s="2" t="s">
        <v>133</v>
      </c>
      <c r="AU40" s="2" t="s">
        <v>133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134</v>
      </c>
    </row>
    <row r="41" spans="1:99" s="2" customFormat="1" x14ac:dyDescent="0.25">
      <c r="A41" s="2" t="s">
        <v>290</v>
      </c>
      <c r="B41" s="2" t="s">
        <v>291</v>
      </c>
      <c r="C41" s="2" t="s">
        <v>292</v>
      </c>
      <c r="D41" s="2">
        <v>1968</v>
      </c>
      <c r="E41" s="2">
        <f t="shared" si="22"/>
        <v>47</v>
      </c>
      <c r="F41" s="2">
        <v>278</v>
      </c>
      <c r="G41" s="2">
        <v>283</v>
      </c>
      <c r="H41" s="2">
        <v>41500</v>
      </c>
      <c r="I41" s="2">
        <v>1409000</v>
      </c>
      <c r="J41" s="2">
        <v>1</v>
      </c>
      <c r="K41" s="2">
        <v>1409000</v>
      </c>
      <c r="L41" s="2">
        <f t="shared" si="1"/>
        <v>61375899100</v>
      </c>
      <c r="M41" s="2">
        <v>41500</v>
      </c>
      <c r="N41" s="2">
        <f t="shared" si="2"/>
        <v>1807740000</v>
      </c>
      <c r="O41" s="2">
        <f t="shared" si="3"/>
        <v>64.84375</v>
      </c>
      <c r="P41" s="2">
        <f t="shared" si="4"/>
        <v>167944690</v>
      </c>
      <c r="Q41" s="2">
        <f t="shared" si="5"/>
        <v>167.94469000000001</v>
      </c>
      <c r="R41" s="2">
        <v>4770</v>
      </c>
      <c r="S41" s="2">
        <f t="shared" si="6"/>
        <v>12354.252299999998</v>
      </c>
      <c r="T41" s="2">
        <f t="shared" si="7"/>
        <v>3052800</v>
      </c>
      <c r="U41" s="2">
        <f t="shared" si="8"/>
        <v>132987600000</v>
      </c>
      <c r="V41" s="2">
        <v>154144.954</v>
      </c>
      <c r="W41" s="2">
        <f t="shared" si="9"/>
        <v>46.983381979199997</v>
      </c>
      <c r="X41" s="2">
        <f t="shared" si="10"/>
        <v>29.194129417876002</v>
      </c>
      <c r="Y41" s="2">
        <f t="shared" si="11"/>
        <v>1.022718301651635</v>
      </c>
      <c r="Z41" s="2">
        <f t="shared" si="12"/>
        <v>33.951729286291169</v>
      </c>
      <c r="AA41" s="2">
        <f t="shared" si="13"/>
        <v>38090.104403152051</v>
      </c>
      <c r="AB41" s="2">
        <f t="shared" si="14"/>
        <v>0.36638556783767451</v>
      </c>
      <c r="AC41" s="2">
        <v>278</v>
      </c>
      <c r="AD41" s="2">
        <f t="shared" si="15"/>
        <v>0.12212852261255816</v>
      </c>
      <c r="AE41" s="2">
        <v>92.412700000000001</v>
      </c>
      <c r="AF41" s="2">
        <f t="shared" si="16"/>
        <v>73.561445783132527</v>
      </c>
      <c r="AG41" s="2">
        <f t="shared" si="17"/>
        <v>7.0768397913134704E-2</v>
      </c>
      <c r="AH41" s="2">
        <f t="shared" si="18"/>
        <v>136155.17884359698</v>
      </c>
      <c r="AI41" s="2">
        <f t="shared" si="19"/>
        <v>43559.9</v>
      </c>
      <c r="AJ41" s="2">
        <f t="shared" si="20"/>
        <v>1233.48</v>
      </c>
      <c r="AK41" s="2">
        <f t="shared" si="21"/>
        <v>1.2334800000000001E-3</v>
      </c>
      <c r="AL41" s="2" t="s">
        <v>293</v>
      </c>
      <c r="AM41" s="2" t="s">
        <v>294</v>
      </c>
      <c r="AN41" s="2" t="s">
        <v>295</v>
      </c>
      <c r="AO41" s="2" t="s">
        <v>296</v>
      </c>
      <c r="AP41" s="2" t="s">
        <v>297</v>
      </c>
      <c r="AQ41" s="2" t="s">
        <v>254</v>
      </c>
      <c r="AR41" s="2" t="s">
        <v>275</v>
      </c>
      <c r="AS41" s="2">
        <v>4</v>
      </c>
      <c r="AT41" s="2" t="s">
        <v>298</v>
      </c>
      <c r="AU41" s="2" t="s">
        <v>299</v>
      </c>
      <c r="AV41" s="2">
        <v>3</v>
      </c>
      <c r="AW41" s="5">
        <v>87</v>
      </c>
      <c r="AX41" s="5">
        <v>9</v>
      </c>
      <c r="AY41" s="5">
        <v>4</v>
      </c>
      <c r="AZ41" s="5">
        <v>0.1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5">
        <v>0.7</v>
      </c>
      <c r="BG41" s="5">
        <v>23.5</v>
      </c>
      <c r="BH41" s="5">
        <v>0.1</v>
      </c>
      <c r="BI41" s="5">
        <v>68</v>
      </c>
      <c r="BJ41" s="5">
        <v>3.6</v>
      </c>
      <c r="BK41" s="5">
        <v>0.1</v>
      </c>
      <c r="BL41" s="2">
        <v>0</v>
      </c>
      <c r="BM41" s="2">
        <v>0</v>
      </c>
      <c r="BN41" s="5">
        <v>3.7</v>
      </c>
      <c r="BO41" s="5">
        <v>1034</v>
      </c>
      <c r="BP41" s="5">
        <v>2079</v>
      </c>
      <c r="BQ41" s="2">
        <v>0</v>
      </c>
      <c r="BR41" s="2">
        <v>0</v>
      </c>
      <c r="BS41" s="2">
        <v>0</v>
      </c>
      <c r="BT41" s="5">
        <v>0.01</v>
      </c>
      <c r="BU41" s="5">
        <v>3170</v>
      </c>
      <c r="BV41" s="2">
        <v>0</v>
      </c>
      <c r="BW41" s="5">
        <v>0.01</v>
      </c>
      <c r="BX41" s="5">
        <v>72620</v>
      </c>
      <c r="BY41" s="5">
        <v>17904</v>
      </c>
      <c r="BZ41" s="5">
        <v>6</v>
      </c>
      <c r="CA41" s="5">
        <v>2</v>
      </c>
      <c r="CB41" s="5">
        <v>0.9</v>
      </c>
      <c r="CC41" s="5">
        <v>0.23</v>
      </c>
      <c r="CD41" s="5">
        <v>3</v>
      </c>
      <c r="CE41" s="5">
        <v>1</v>
      </c>
      <c r="CF41" s="2">
        <v>0</v>
      </c>
      <c r="CG41" s="5">
        <v>1</v>
      </c>
      <c r="CH41" s="5">
        <v>20</v>
      </c>
      <c r="CI41" s="5">
        <v>11</v>
      </c>
      <c r="CJ41" s="5">
        <v>13</v>
      </c>
      <c r="CK41" s="5">
        <v>15</v>
      </c>
      <c r="CL41" s="2">
        <v>0</v>
      </c>
      <c r="CM41" s="5">
        <v>48</v>
      </c>
      <c r="CN41" s="5">
        <v>81</v>
      </c>
      <c r="CO41" s="5">
        <v>1</v>
      </c>
      <c r="CP41" s="5">
        <v>5</v>
      </c>
      <c r="CQ41" s="2">
        <v>0</v>
      </c>
      <c r="CR41" s="2">
        <v>0</v>
      </c>
      <c r="CS41" s="2">
        <v>0</v>
      </c>
      <c r="CT41" s="2">
        <v>0</v>
      </c>
      <c r="CU41" s="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G19" sqref="G19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300</v>
      </c>
    </row>
    <row r="2" spans="1:2" x14ac:dyDescent="0.25">
      <c r="A2">
        <v>2</v>
      </c>
      <c r="B2" s="2" t="s">
        <v>301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302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303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304</v>
      </c>
    </row>
    <row r="10" spans="1:2" x14ac:dyDescent="0.25">
      <c r="A10">
        <v>10</v>
      </c>
      <c r="B10" s="2" t="s">
        <v>305</v>
      </c>
    </row>
    <row r="11" spans="1:2" x14ac:dyDescent="0.25">
      <c r="A11">
        <v>11</v>
      </c>
      <c r="B11" s="2" t="s">
        <v>306</v>
      </c>
    </row>
    <row r="12" spans="1:2" x14ac:dyDescent="0.25">
      <c r="A12" s="1">
        <v>12</v>
      </c>
      <c r="B12" s="1" t="s">
        <v>307</v>
      </c>
    </row>
    <row r="13" spans="1:2" x14ac:dyDescent="0.25">
      <c r="A13" s="1">
        <v>13</v>
      </c>
      <c r="B13" s="1" t="s">
        <v>308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309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310</v>
      </c>
    </row>
    <row r="19" spans="1:2" x14ac:dyDescent="0.25">
      <c r="A19">
        <v>19</v>
      </c>
      <c r="B19" s="2" t="s">
        <v>311</v>
      </c>
    </row>
    <row r="20" spans="1:2" x14ac:dyDescent="0.25">
      <c r="A20">
        <v>20</v>
      </c>
      <c r="B20" s="2" t="s">
        <v>312</v>
      </c>
    </row>
    <row r="21" spans="1:2" x14ac:dyDescent="0.25">
      <c r="A21">
        <v>21</v>
      </c>
      <c r="B21" s="2" t="s">
        <v>313</v>
      </c>
    </row>
    <row r="22" spans="1:2" x14ac:dyDescent="0.25">
      <c r="A22">
        <v>22</v>
      </c>
      <c r="B22" s="2" t="s">
        <v>314</v>
      </c>
    </row>
    <row r="23" spans="1:2" x14ac:dyDescent="0.25">
      <c r="A23">
        <v>23</v>
      </c>
      <c r="B23" s="2" t="s">
        <v>315</v>
      </c>
    </row>
    <row r="24" spans="1:2" x14ac:dyDescent="0.25">
      <c r="A24">
        <v>24</v>
      </c>
      <c r="B24" s="2" t="s">
        <v>316</v>
      </c>
    </row>
    <row r="25" spans="1:2" x14ac:dyDescent="0.25">
      <c r="A25">
        <v>25</v>
      </c>
      <c r="B25" s="2" t="s">
        <v>317</v>
      </c>
    </row>
    <row r="26" spans="1:2" x14ac:dyDescent="0.25">
      <c r="A26">
        <v>26</v>
      </c>
      <c r="B26" s="2" t="s">
        <v>318</v>
      </c>
    </row>
    <row r="27" spans="1:2" x14ac:dyDescent="0.25">
      <c r="A27" s="1">
        <v>27</v>
      </c>
      <c r="B27" s="1" t="s">
        <v>319</v>
      </c>
    </row>
    <row r="28" spans="1:2" x14ac:dyDescent="0.25">
      <c r="A28" s="1">
        <v>28</v>
      </c>
      <c r="B28" s="1" t="s">
        <v>320</v>
      </c>
    </row>
    <row r="29" spans="1:2" x14ac:dyDescent="0.25">
      <c r="A29">
        <v>29</v>
      </c>
      <c r="B29" s="2" t="s">
        <v>321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322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323</v>
      </c>
    </row>
    <row r="43" spans="1:2" x14ac:dyDescent="0.25">
      <c r="A43">
        <v>43</v>
      </c>
      <c r="B43" s="2" t="s">
        <v>324</v>
      </c>
    </row>
    <row r="44" spans="1:2" x14ac:dyDescent="0.25">
      <c r="A44">
        <v>44</v>
      </c>
      <c r="B44" s="2" t="s">
        <v>325</v>
      </c>
    </row>
    <row r="45" spans="1:2" x14ac:dyDescent="0.25">
      <c r="A45" s="6">
        <v>45</v>
      </c>
      <c r="B45" s="6" t="s">
        <v>326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327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328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329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AZ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2016-05-31T20:16:36Z</dcterms:created>
  <dcterms:modified xsi:type="dcterms:W3CDTF">2016-05-31T20:20:01Z</dcterms:modified>
</cp:coreProperties>
</file>