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85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J54" i="1" l="1"/>
  <c r="AK54" i="1" s="1"/>
  <c r="AI54" i="1"/>
  <c r="AH54" i="1"/>
  <c r="AF54" i="1"/>
  <c r="Z54" i="1"/>
  <c r="X54" i="1"/>
  <c r="W54" i="1"/>
  <c r="AA54" i="1" s="1"/>
  <c r="U54" i="1"/>
  <c r="T54" i="1"/>
  <c r="S54" i="1"/>
  <c r="Q54" i="1"/>
  <c r="P54" i="1"/>
  <c r="O54" i="1"/>
  <c r="Y54" i="1" s="1"/>
  <c r="N54" i="1"/>
  <c r="L54" i="1"/>
  <c r="E54" i="1"/>
  <c r="AK53" i="1"/>
  <c r="AJ53" i="1"/>
  <c r="AI53" i="1"/>
  <c r="AF53" i="1"/>
  <c r="AA53" i="1"/>
  <c r="Z53" i="1"/>
  <c r="AG53" i="1" s="1"/>
  <c r="X53" i="1"/>
  <c r="Y53" i="1" s="1"/>
  <c r="W53" i="1"/>
  <c r="U53" i="1"/>
  <c r="T53" i="1"/>
  <c r="S53" i="1"/>
  <c r="Q53" i="1"/>
  <c r="P53" i="1"/>
  <c r="AH53" i="1" s="1"/>
  <c r="O53" i="1"/>
  <c r="N53" i="1"/>
  <c r="L53" i="1"/>
  <c r="E53" i="1"/>
  <c r="AJ52" i="1"/>
  <c r="AK52" i="1" s="1"/>
  <c r="AI52" i="1"/>
  <c r="AF52" i="1"/>
  <c r="AD52" i="1"/>
  <c r="X52" i="1"/>
  <c r="W52" i="1"/>
  <c r="U52" i="1"/>
  <c r="T52" i="1"/>
  <c r="S52" i="1"/>
  <c r="Q52" i="1"/>
  <c r="P52" i="1"/>
  <c r="AH52" i="1" s="1"/>
  <c r="O52" i="1"/>
  <c r="Y52" i="1" s="1"/>
  <c r="N52" i="1"/>
  <c r="Z52" i="1" s="1"/>
  <c r="L52" i="1"/>
  <c r="E52" i="1"/>
  <c r="AK51" i="1"/>
  <c r="AA51" i="1" s="1"/>
  <c r="AJ51" i="1"/>
  <c r="AI51" i="1"/>
  <c r="AF51" i="1"/>
  <c r="X51" i="1"/>
  <c r="Y51" i="1" s="1"/>
  <c r="W51" i="1"/>
  <c r="U51" i="1"/>
  <c r="T51" i="1"/>
  <c r="S51" i="1"/>
  <c r="Q51" i="1"/>
  <c r="P51" i="1"/>
  <c r="AH51" i="1" s="1"/>
  <c r="O51" i="1"/>
  <c r="N51" i="1"/>
  <c r="Z51" i="1" s="1"/>
  <c r="L51" i="1"/>
  <c r="E51" i="1"/>
  <c r="AJ50" i="1"/>
  <c r="AK50" i="1" s="1"/>
  <c r="AI50" i="1"/>
  <c r="AD50" i="1"/>
  <c r="AB50" i="1"/>
  <c r="X50" i="1"/>
  <c r="Y50" i="1" s="1"/>
  <c r="W50" i="1"/>
  <c r="AA50" i="1" s="1"/>
  <c r="U50" i="1"/>
  <c r="T50" i="1"/>
  <c r="AF50" i="1" s="1"/>
  <c r="S50" i="1"/>
  <c r="Q50" i="1"/>
  <c r="P50" i="1"/>
  <c r="AH50" i="1" s="1"/>
  <c r="O50" i="1"/>
  <c r="N50" i="1"/>
  <c r="Z50" i="1" s="1"/>
  <c r="AG50" i="1" s="1"/>
  <c r="L50" i="1"/>
  <c r="E50" i="1"/>
  <c r="AJ49" i="1"/>
  <c r="AK49" i="1" s="1"/>
  <c r="AI49" i="1"/>
  <c r="AF49" i="1"/>
  <c r="X49" i="1"/>
  <c r="Y49" i="1" s="1"/>
  <c r="W49" i="1"/>
  <c r="U49" i="1"/>
  <c r="T49" i="1"/>
  <c r="S49" i="1"/>
  <c r="Q49" i="1"/>
  <c r="P49" i="1"/>
  <c r="AH49" i="1" s="1"/>
  <c r="O49" i="1"/>
  <c r="N49" i="1"/>
  <c r="L49" i="1"/>
  <c r="E49" i="1"/>
  <c r="AJ48" i="1"/>
  <c r="AK48" i="1" s="1"/>
  <c r="AI48" i="1"/>
  <c r="Z48" i="1"/>
  <c r="X48" i="1"/>
  <c r="Y48" i="1" s="1"/>
  <c r="W48" i="1"/>
  <c r="AA48" i="1" s="1"/>
  <c r="U48" i="1"/>
  <c r="T48" i="1"/>
  <c r="AF48" i="1" s="1"/>
  <c r="S48" i="1"/>
  <c r="Q48" i="1"/>
  <c r="P48" i="1"/>
  <c r="AH48" i="1" s="1"/>
  <c r="O48" i="1"/>
  <c r="N48" i="1"/>
  <c r="L48" i="1"/>
  <c r="E48" i="1"/>
  <c r="AJ47" i="1"/>
  <c r="AK47" i="1" s="1"/>
  <c r="AI47" i="1"/>
  <c r="AF47" i="1"/>
  <c r="AB47" i="1"/>
  <c r="X47" i="1"/>
  <c r="Y47" i="1" s="1"/>
  <c r="W47" i="1"/>
  <c r="AA47" i="1" s="1"/>
  <c r="U47" i="1"/>
  <c r="T47" i="1"/>
  <c r="S47" i="1"/>
  <c r="Q47" i="1"/>
  <c r="P47" i="1"/>
  <c r="AH47" i="1" s="1"/>
  <c r="O47" i="1"/>
  <c r="N47" i="1"/>
  <c r="L47" i="1"/>
  <c r="Z47" i="1" s="1"/>
  <c r="E47" i="1"/>
  <c r="AJ46" i="1"/>
  <c r="AK46" i="1" s="1"/>
  <c r="AI46" i="1"/>
  <c r="AH46" i="1"/>
  <c r="AF46" i="1"/>
  <c r="Z46" i="1"/>
  <c r="X46" i="1"/>
  <c r="W46" i="1"/>
  <c r="AA46" i="1" s="1"/>
  <c r="U46" i="1"/>
  <c r="T46" i="1"/>
  <c r="S46" i="1"/>
  <c r="Q46" i="1"/>
  <c r="P46" i="1"/>
  <c r="O46" i="1"/>
  <c r="Y46" i="1" s="1"/>
  <c r="N46" i="1"/>
  <c r="L46" i="1"/>
  <c r="E46" i="1"/>
  <c r="AK45" i="1"/>
  <c r="AJ45" i="1"/>
  <c r="AI45" i="1"/>
  <c r="AF45" i="1"/>
  <c r="AA45" i="1"/>
  <c r="Z45" i="1"/>
  <c r="AG45" i="1" s="1"/>
  <c r="X45" i="1"/>
  <c r="Y45" i="1" s="1"/>
  <c r="W45" i="1"/>
  <c r="U45" i="1"/>
  <c r="T45" i="1"/>
  <c r="S45" i="1"/>
  <c r="Q45" i="1"/>
  <c r="P45" i="1"/>
  <c r="AH45" i="1" s="1"/>
  <c r="O45" i="1"/>
  <c r="N45" i="1"/>
  <c r="L45" i="1"/>
  <c r="E45" i="1"/>
  <c r="AJ44" i="1"/>
  <c r="AK44" i="1" s="1"/>
  <c r="AI44" i="1"/>
  <c r="AF44" i="1"/>
  <c r="AD44" i="1"/>
  <c r="X44" i="1"/>
  <c r="W44" i="1"/>
  <c r="U44" i="1"/>
  <c r="T44" i="1"/>
  <c r="S44" i="1"/>
  <c r="Q44" i="1"/>
  <c r="P44" i="1"/>
  <c r="AH44" i="1" s="1"/>
  <c r="O44" i="1"/>
  <c r="Y44" i="1" s="1"/>
  <c r="N44" i="1"/>
  <c r="Z44" i="1" s="1"/>
  <c r="L44" i="1"/>
  <c r="E44" i="1"/>
  <c r="AK43" i="1"/>
  <c r="AA43" i="1" s="1"/>
  <c r="AJ43" i="1"/>
  <c r="AI43" i="1"/>
  <c r="AF43" i="1"/>
  <c r="X43" i="1"/>
  <c r="Y43" i="1" s="1"/>
  <c r="W43" i="1"/>
  <c r="U43" i="1"/>
  <c r="T43" i="1"/>
  <c r="S43" i="1"/>
  <c r="Q43" i="1"/>
  <c r="P43" i="1"/>
  <c r="AH43" i="1" s="1"/>
  <c r="O43" i="1"/>
  <c r="N43" i="1"/>
  <c r="Z43" i="1" s="1"/>
  <c r="L43" i="1"/>
  <c r="E43" i="1"/>
  <c r="AJ42" i="1"/>
  <c r="AK42" i="1" s="1"/>
  <c r="AI42" i="1"/>
  <c r="AD42" i="1"/>
  <c r="AB42" i="1"/>
  <c r="X42" i="1"/>
  <c r="Y42" i="1" s="1"/>
  <c r="W42" i="1"/>
  <c r="AA42" i="1" s="1"/>
  <c r="U42" i="1"/>
  <c r="T42" i="1"/>
  <c r="AF42" i="1" s="1"/>
  <c r="S42" i="1"/>
  <c r="Q42" i="1"/>
  <c r="P42" i="1"/>
  <c r="AH42" i="1" s="1"/>
  <c r="O42" i="1"/>
  <c r="N42" i="1"/>
  <c r="Z42" i="1" s="1"/>
  <c r="AG42" i="1" s="1"/>
  <c r="L42" i="1"/>
  <c r="E42" i="1"/>
  <c r="AJ41" i="1"/>
  <c r="AK41" i="1" s="1"/>
  <c r="AI41" i="1"/>
  <c r="AF41" i="1"/>
  <c r="X41" i="1"/>
  <c r="Y41" i="1" s="1"/>
  <c r="W41" i="1"/>
  <c r="U41" i="1"/>
  <c r="T41" i="1"/>
  <c r="S41" i="1"/>
  <c r="Q41" i="1"/>
  <c r="P41" i="1"/>
  <c r="AH41" i="1" s="1"/>
  <c r="O41" i="1"/>
  <c r="N41" i="1"/>
  <c r="L41" i="1"/>
  <c r="E41" i="1"/>
  <c r="AJ40" i="1"/>
  <c r="AK40" i="1" s="1"/>
  <c r="AI40" i="1"/>
  <c r="Z40" i="1"/>
  <c r="X40" i="1"/>
  <c r="Y40" i="1" s="1"/>
  <c r="W40" i="1"/>
  <c r="AA40" i="1" s="1"/>
  <c r="U40" i="1"/>
  <c r="T40" i="1"/>
  <c r="AF40" i="1" s="1"/>
  <c r="S40" i="1"/>
  <c r="Q40" i="1"/>
  <c r="P40" i="1"/>
  <c r="AH40" i="1" s="1"/>
  <c r="O40" i="1"/>
  <c r="N40" i="1"/>
  <c r="L40" i="1"/>
  <c r="E40" i="1"/>
  <c r="AJ39" i="1"/>
  <c r="AK39" i="1" s="1"/>
  <c r="AI39" i="1"/>
  <c r="AF39" i="1"/>
  <c r="AB39" i="1"/>
  <c r="X39" i="1"/>
  <c r="Y39" i="1" s="1"/>
  <c r="W39" i="1"/>
  <c r="AA39" i="1" s="1"/>
  <c r="U39" i="1"/>
  <c r="T39" i="1"/>
  <c r="S39" i="1"/>
  <c r="Q39" i="1"/>
  <c r="P39" i="1"/>
  <c r="AH39" i="1" s="1"/>
  <c r="O39" i="1"/>
  <c r="N39" i="1"/>
  <c r="L39" i="1"/>
  <c r="Z39" i="1" s="1"/>
  <c r="E39" i="1"/>
  <c r="AJ38" i="1"/>
  <c r="AK38" i="1" s="1"/>
  <c r="AI38" i="1"/>
  <c r="AH38" i="1"/>
  <c r="AF38" i="1"/>
  <c r="Z38" i="1"/>
  <c r="X38" i="1"/>
  <c r="W38" i="1"/>
  <c r="AA38" i="1" s="1"/>
  <c r="U38" i="1"/>
  <c r="T38" i="1"/>
  <c r="S38" i="1"/>
  <c r="Q38" i="1"/>
  <c r="P38" i="1"/>
  <c r="O38" i="1"/>
  <c r="Y38" i="1" s="1"/>
  <c r="N38" i="1"/>
  <c r="L38" i="1"/>
  <c r="E38" i="1"/>
  <c r="AK37" i="1"/>
  <c r="AJ37" i="1"/>
  <c r="AI37" i="1"/>
  <c r="AF37" i="1"/>
  <c r="AA37" i="1"/>
  <c r="Z37" i="1"/>
  <c r="AG37" i="1" s="1"/>
  <c r="X37" i="1"/>
  <c r="Y37" i="1" s="1"/>
  <c r="W37" i="1"/>
  <c r="U37" i="1"/>
  <c r="T37" i="1"/>
  <c r="S37" i="1"/>
  <c r="Q37" i="1"/>
  <c r="P37" i="1"/>
  <c r="AH37" i="1" s="1"/>
  <c r="O37" i="1"/>
  <c r="N37" i="1"/>
  <c r="L37" i="1"/>
  <c r="E37" i="1"/>
  <c r="AJ36" i="1"/>
  <c r="AK36" i="1" s="1"/>
  <c r="AI36" i="1"/>
  <c r="AF36" i="1"/>
  <c r="AD36" i="1"/>
  <c r="X36" i="1"/>
  <c r="W36" i="1"/>
  <c r="U36" i="1"/>
  <c r="T36" i="1"/>
  <c r="S36" i="1"/>
  <c r="Q36" i="1"/>
  <c r="P36" i="1"/>
  <c r="AH36" i="1" s="1"/>
  <c r="O36" i="1"/>
  <c r="Y36" i="1" s="1"/>
  <c r="N36" i="1"/>
  <c r="Z36" i="1" s="1"/>
  <c r="L36" i="1"/>
  <c r="E36" i="1"/>
  <c r="AK35" i="1"/>
  <c r="AA35" i="1" s="1"/>
  <c r="AJ35" i="1"/>
  <c r="AI35" i="1"/>
  <c r="AF35" i="1"/>
  <c r="X35" i="1"/>
  <c r="Y35" i="1" s="1"/>
  <c r="W35" i="1"/>
  <c r="U35" i="1"/>
  <c r="T35" i="1"/>
  <c r="S35" i="1"/>
  <c r="Q35" i="1"/>
  <c r="P35" i="1"/>
  <c r="AH35" i="1" s="1"/>
  <c r="O35" i="1"/>
  <c r="N35" i="1"/>
  <c r="Z35" i="1" s="1"/>
  <c r="L35" i="1"/>
  <c r="E35" i="1"/>
  <c r="AJ34" i="1"/>
  <c r="AK34" i="1" s="1"/>
  <c r="AI34" i="1"/>
  <c r="AD34" i="1"/>
  <c r="AB34" i="1"/>
  <c r="X34" i="1"/>
  <c r="Y34" i="1" s="1"/>
  <c r="W34" i="1"/>
  <c r="AA34" i="1" s="1"/>
  <c r="U34" i="1"/>
  <c r="T34" i="1"/>
  <c r="AF34" i="1" s="1"/>
  <c r="S34" i="1"/>
  <c r="Q34" i="1"/>
  <c r="P34" i="1"/>
  <c r="AH34" i="1" s="1"/>
  <c r="O34" i="1"/>
  <c r="N34" i="1"/>
  <c r="Z34" i="1" s="1"/>
  <c r="AG34" i="1" s="1"/>
  <c r="L34" i="1"/>
  <c r="E34" i="1"/>
  <c r="AJ33" i="1"/>
  <c r="AK33" i="1" s="1"/>
  <c r="AI33" i="1"/>
  <c r="AF33" i="1"/>
  <c r="X33" i="1"/>
  <c r="Y33" i="1" s="1"/>
  <c r="W33" i="1"/>
  <c r="U33" i="1"/>
  <c r="T33" i="1"/>
  <c r="S33" i="1"/>
  <c r="Q33" i="1"/>
  <c r="P33" i="1"/>
  <c r="AH33" i="1" s="1"/>
  <c r="O33" i="1"/>
  <c r="N33" i="1"/>
  <c r="L33" i="1"/>
  <c r="E33" i="1"/>
  <c r="AJ32" i="1"/>
  <c r="AK32" i="1" s="1"/>
  <c r="AI32" i="1"/>
  <c r="Z32" i="1"/>
  <c r="X32" i="1"/>
  <c r="Y32" i="1" s="1"/>
  <c r="W32" i="1"/>
  <c r="AA32" i="1" s="1"/>
  <c r="U32" i="1"/>
  <c r="T32" i="1"/>
  <c r="AF32" i="1" s="1"/>
  <c r="S32" i="1"/>
  <c r="Q32" i="1"/>
  <c r="P32" i="1"/>
  <c r="AH32" i="1" s="1"/>
  <c r="O32" i="1"/>
  <c r="N32" i="1"/>
  <c r="L32" i="1"/>
  <c r="E32" i="1"/>
  <c r="AJ31" i="1"/>
  <c r="AK31" i="1" s="1"/>
  <c r="AI31" i="1"/>
  <c r="AF31" i="1"/>
  <c r="AB31" i="1"/>
  <c r="X31" i="1"/>
  <c r="Y31" i="1" s="1"/>
  <c r="W31" i="1"/>
  <c r="AA31" i="1" s="1"/>
  <c r="U31" i="1"/>
  <c r="T31" i="1"/>
  <c r="S31" i="1"/>
  <c r="Q31" i="1"/>
  <c r="P31" i="1"/>
  <c r="AH31" i="1" s="1"/>
  <c r="O31" i="1"/>
  <c r="N31" i="1"/>
  <c r="L31" i="1"/>
  <c r="Z31" i="1" s="1"/>
  <c r="E31" i="1"/>
  <c r="AJ30" i="1"/>
  <c r="AK30" i="1" s="1"/>
  <c r="AI30" i="1"/>
  <c r="AH30" i="1"/>
  <c r="AF30" i="1"/>
  <c r="Z30" i="1"/>
  <c r="X30" i="1"/>
  <c r="W30" i="1"/>
  <c r="AA30" i="1" s="1"/>
  <c r="U30" i="1"/>
  <c r="T30" i="1"/>
  <c r="S30" i="1"/>
  <c r="Q30" i="1"/>
  <c r="P30" i="1"/>
  <c r="O30" i="1"/>
  <c r="Y30" i="1" s="1"/>
  <c r="N30" i="1"/>
  <c r="L30" i="1"/>
  <c r="E30" i="1"/>
  <c r="AK29" i="1"/>
  <c r="AJ29" i="1"/>
  <c r="AI29" i="1"/>
  <c r="AF29" i="1"/>
  <c r="AA29" i="1"/>
  <c r="Z29" i="1"/>
  <c r="AG29" i="1" s="1"/>
  <c r="X29" i="1"/>
  <c r="Y29" i="1" s="1"/>
  <c r="W29" i="1"/>
  <c r="U29" i="1"/>
  <c r="T29" i="1"/>
  <c r="S29" i="1"/>
  <c r="Q29" i="1"/>
  <c r="P29" i="1"/>
  <c r="AH29" i="1" s="1"/>
  <c r="O29" i="1"/>
  <c r="N29" i="1"/>
  <c r="L29" i="1"/>
  <c r="E29" i="1"/>
  <c r="AJ28" i="1"/>
  <c r="AK28" i="1" s="1"/>
  <c r="AI28" i="1"/>
  <c r="AF28" i="1"/>
  <c r="AD28" i="1"/>
  <c r="X28" i="1"/>
  <c r="W28" i="1"/>
  <c r="U28" i="1"/>
  <c r="T28" i="1"/>
  <c r="S28" i="1"/>
  <c r="Q28" i="1"/>
  <c r="P28" i="1"/>
  <c r="AH28" i="1" s="1"/>
  <c r="O28" i="1"/>
  <c r="Y28" i="1" s="1"/>
  <c r="N28" i="1"/>
  <c r="Z28" i="1" s="1"/>
  <c r="L28" i="1"/>
  <c r="AJ27" i="1"/>
  <c r="AK27" i="1" s="1"/>
  <c r="AA27" i="1" s="1"/>
  <c r="AI27" i="1"/>
  <c r="X27" i="1"/>
  <c r="W27" i="1"/>
  <c r="U27" i="1"/>
  <c r="T27" i="1"/>
  <c r="AF27" i="1" s="1"/>
  <c r="S27" i="1"/>
  <c r="Q27" i="1"/>
  <c r="P27" i="1"/>
  <c r="O27" i="1"/>
  <c r="Y27" i="1" s="1"/>
  <c r="N27" i="1"/>
  <c r="L27" i="1"/>
  <c r="Z27" i="1" s="1"/>
  <c r="AD27" i="1" s="1"/>
  <c r="E27" i="1"/>
  <c r="AK26" i="1"/>
  <c r="AJ26" i="1"/>
  <c r="AI26" i="1"/>
  <c r="AH26" i="1"/>
  <c r="X26" i="1"/>
  <c r="Y26" i="1" s="1"/>
  <c r="W26" i="1"/>
  <c r="AA26" i="1" s="1"/>
  <c r="U26" i="1"/>
  <c r="T26" i="1"/>
  <c r="AF26" i="1" s="1"/>
  <c r="S26" i="1"/>
  <c r="Q26" i="1"/>
  <c r="P26" i="1"/>
  <c r="O26" i="1"/>
  <c r="N26" i="1"/>
  <c r="L26" i="1"/>
  <c r="E26" i="1"/>
  <c r="AJ25" i="1"/>
  <c r="AK25" i="1" s="1"/>
  <c r="AA25" i="1" s="1"/>
  <c r="AI25" i="1"/>
  <c r="X25" i="1"/>
  <c r="W25" i="1"/>
  <c r="U25" i="1"/>
  <c r="T25" i="1"/>
  <c r="AF25" i="1" s="1"/>
  <c r="S25" i="1"/>
  <c r="Q25" i="1"/>
  <c r="P25" i="1"/>
  <c r="O25" i="1"/>
  <c r="Y25" i="1" s="1"/>
  <c r="N25" i="1"/>
  <c r="L25" i="1"/>
  <c r="Z25" i="1" s="1"/>
  <c r="AD25" i="1" s="1"/>
  <c r="E25" i="1"/>
  <c r="AK24" i="1"/>
  <c r="AJ24" i="1"/>
  <c r="AI24" i="1"/>
  <c r="AH24" i="1"/>
  <c r="X24" i="1"/>
  <c r="Y24" i="1" s="1"/>
  <c r="W24" i="1"/>
  <c r="AA24" i="1" s="1"/>
  <c r="U24" i="1"/>
  <c r="T24" i="1"/>
  <c r="AF24" i="1" s="1"/>
  <c r="S24" i="1"/>
  <c r="Q24" i="1"/>
  <c r="P24" i="1"/>
  <c r="O24" i="1"/>
  <c r="N24" i="1"/>
  <c r="L24" i="1"/>
  <c r="E24" i="1"/>
  <c r="AJ23" i="1"/>
  <c r="AK23" i="1" s="1"/>
  <c r="AA23" i="1" s="1"/>
  <c r="AI23" i="1"/>
  <c r="X23" i="1"/>
  <c r="W23" i="1"/>
  <c r="U23" i="1"/>
  <c r="T23" i="1"/>
  <c r="AF23" i="1" s="1"/>
  <c r="S23" i="1"/>
  <c r="Q23" i="1"/>
  <c r="P23" i="1"/>
  <c r="O23" i="1"/>
  <c r="Y23" i="1" s="1"/>
  <c r="N23" i="1"/>
  <c r="L23" i="1"/>
  <c r="Z23" i="1" s="1"/>
  <c r="AD23" i="1" s="1"/>
  <c r="E23" i="1"/>
  <c r="AK22" i="1"/>
  <c r="AJ22" i="1"/>
  <c r="AI22" i="1"/>
  <c r="AH22" i="1"/>
  <c r="X22" i="1"/>
  <c r="Y22" i="1" s="1"/>
  <c r="W22" i="1"/>
  <c r="AA22" i="1" s="1"/>
  <c r="U22" i="1"/>
  <c r="T22" i="1"/>
  <c r="AF22" i="1" s="1"/>
  <c r="S22" i="1"/>
  <c r="Q22" i="1"/>
  <c r="P22" i="1"/>
  <c r="O22" i="1"/>
  <c r="N22" i="1"/>
  <c r="L22" i="1"/>
  <c r="E22" i="1"/>
  <c r="AJ21" i="1"/>
  <c r="AK21" i="1" s="1"/>
  <c r="AA21" i="1" s="1"/>
  <c r="AI21" i="1"/>
  <c r="X21" i="1"/>
  <c r="W21" i="1"/>
  <c r="U21" i="1"/>
  <c r="T21" i="1"/>
  <c r="AF21" i="1" s="1"/>
  <c r="S21" i="1"/>
  <c r="Q21" i="1"/>
  <c r="P21" i="1"/>
  <c r="O21" i="1"/>
  <c r="Y21" i="1" s="1"/>
  <c r="N21" i="1"/>
  <c r="L21" i="1"/>
  <c r="Z21" i="1" s="1"/>
  <c r="AD21" i="1" s="1"/>
  <c r="E21" i="1"/>
  <c r="AK20" i="1"/>
  <c r="AJ20" i="1"/>
  <c r="AI20" i="1"/>
  <c r="AH20" i="1"/>
  <c r="X20" i="1"/>
  <c r="Y20" i="1" s="1"/>
  <c r="W20" i="1"/>
  <c r="AA20" i="1" s="1"/>
  <c r="U20" i="1"/>
  <c r="T20" i="1"/>
  <c r="AF20" i="1" s="1"/>
  <c r="S20" i="1"/>
  <c r="Q20" i="1"/>
  <c r="P20" i="1"/>
  <c r="O20" i="1"/>
  <c r="N20" i="1"/>
  <c r="L20" i="1"/>
  <c r="E20" i="1"/>
  <c r="AJ19" i="1"/>
  <c r="AK19" i="1" s="1"/>
  <c r="AI19" i="1"/>
  <c r="AB19" i="1"/>
  <c r="X19" i="1"/>
  <c r="W19" i="1"/>
  <c r="U19" i="1"/>
  <c r="T19" i="1"/>
  <c r="AF19" i="1" s="1"/>
  <c r="S19" i="1"/>
  <c r="Q19" i="1"/>
  <c r="P19" i="1"/>
  <c r="O19" i="1"/>
  <c r="Y19" i="1" s="1"/>
  <c r="N19" i="1"/>
  <c r="Z19" i="1" s="1"/>
  <c r="AG19" i="1" s="1"/>
  <c r="L19" i="1"/>
  <c r="E19" i="1"/>
  <c r="AK18" i="1"/>
  <c r="AJ18" i="1"/>
  <c r="AI18" i="1"/>
  <c r="AF18" i="1"/>
  <c r="X18" i="1"/>
  <c r="Y18" i="1" s="1"/>
  <c r="W18" i="1"/>
  <c r="AA18" i="1" s="1"/>
  <c r="U18" i="1"/>
  <c r="T18" i="1"/>
  <c r="S18" i="1"/>
  <c r="Q18" i="1"/>
  <c r="P18" i="1"/>
  <c r="AH18" i="1" s="1"/>
  <c r="O18" i="1"/>
  <c r="N18" i="1"/>
  <c r="L18" i="1"/>
  <c r="Z18" i="1" s="1"/>
  <c r="E18" i="1"/>
  <c r="AJ17" i="1"/>
  <c r="AK17" i="1" s="1"/>
  <c r="AI17" i="1"/>
  <c r="AH17" i="1"/>
  <c r="X17" i="1"/>
  <c r="Y17" i="1" s="1"/>
  <c r="W17" i="1"/>
  <c r="AA17" i="1" s="1"/>
  <c r="U17" i="1"/>
  <c r="T17" i="1"/>
  <c r="AF17" i="1" s="1"/>
  <c r="S17" i="1"/>
  <c r="Q17" i="1"/>
  <c r="P17" i="1"/>
  <c r="O17" i="1"/>
  <c r="N17" i="1"/>
  <c r="Z17" i="1" s="1"/>
  <c r="AG17" i="1" s="1"/>
  <c r="L17" i="1"/>
  <c r="E17" i="1"/>
  <c r="AJ16" i="1"/>
  <c r="AK16" i="1" s="1"/>
  <c r="AA16" i="1" s="1"/>
  <c r="AI16" i="1"/>
  <c r="AF16" i="1"/>
  <c r="X16" i="1"/>
  <c r="Y16" i="1" s="1"/>
  <c r="W16" i="1"/>
  <c r="U16" i="1"/>
  <c r="T16" i="1"/>
  <c r="S16" i="1"/>
  <c r="Q16" i="1"/>
  <c r="P16" i="1"/>
  <c r="AH16" i="1" s="1"/>
  <c r="O16" i="1"/>
  <c r="N16" i="1"/>
  <c r="L16" i="1"/>
  <c r="Z16" i="1" s="1"/>
  <c r="E16" i="1"/>
  <c r="AJ15" i="1"/>
  <c r="AK15" i="1" s="1"/>
  <c r="AI15" i="1"/>
  <c r="AH15" i="1"/>
  <c r="AD15" i="1"/>
  <c r="X15" i="1"/>
  <c r="Y15" i="1" s="1"/>
  <c r="W15" i="1"/>
  <c r="AA15" i="1" s="1"/>
  <c r="U15" i="1"/>
  <c r="T15" i="1"/>
  <c r="AF15" i="1" s="1"/>
  <c r="S15" i="1"/>
  <c r="Q15" i="1"/>
  <c r="P15" i="1"/>
  <c r="O15" i="1"/>
  <c r="N15" i="1"/>
  <c r="Z15" i="1" s="1"/>
  <c r="AG15" i="1" s="1"/>
  <c r="L15" i="1"/>
  <c r="E15" i="1"/>
  <c r="AJ14" i="1"/>
  <c r="AK14" i="1" s="1"/>
  <c r="AA14" i="1" s="1"/>
  <c r="AI14" i="1"/>
  <c r="AF14" i="1"/>
  <c r="Z14" i="1"/>
  <c r="X14" i="1"/>
  <c r="Y14" i="1" s="1"/>
  <c r="W14" i="1"/>
  <c r="U14" i="1"/>
  <c r="T14" i="1"/>
  <c r="S14" i="1"/>
  <c r="Q14" i="1"/>
  <c r="P14" i="1"/>
  <c r="AH14" i="1" s="1"/>
  <c r="O14" i="1"/>
  <c r="N14" i="1"/>
  <c r="L14" i="1"/>
  <c r="E14" i="1"/>
  <c r="AJ13" i="1"/>
  <c r="AK13" i="1" s="1"/>
  <c r="AI13" i="1"/>
  <c r="AH13" i="1"/>
  <c r="AD13" i="1"/>
  <c r="AB13" i="1"/>
  <c r="X13" i="1"/>
  <c r="W13" i="1"/>
  <c r="U13" i="1"/>
  <c r="T13" i="1"/>
  <c r="AF13" i="1" s="1"/>
  <c r="S13" i="1"/>
  <c r="Q13" i="1"/>
  <c r="P13" i="1"/>
  <c r="O13" i="1"/>
  <c r="Y13" i="1" s="1"/>
  <c r="N13" i="1"/>
  <c r="Z13" i="1" s="1"/>
  <c r="AG13" i="1" s="1"/>
  <c r="L13" i="1"/>
  <c r="E13" i="1"/>
  <c r="AK12" i="1"/>
  <c r="AJ12" i="1"/>
  <c r="AI12" i="1"/>
  <c r="AG12" i="1"/>
  <c r="AF12" i="1"/>
  <c r="Z12" i="1"/>
  <c r="X12" i="1"/>
  <c r="Y12" i="1" s="1"/>
  <c r="W12" i="1"/>
  <c r="AA12" i="1" s="1"/>
  <c r="U12" i="1"/>
  <c r="T12" i="1"/>
  <c r="S12" i="1"/>
  <c r="Q12" i="1"/>
  <c r="P12" i="1"/>
  <c r="AH12" i="1" s="1"/>
  <c r="O12" i="1"/>
  <c r="N12" i="1"/>
  <c r="L12" i="1"/>
  <c r="E12" i="1"/>
  <c r="AJ11" i="1"/>
  <c r="AK11" i="1" s="1"/>
  <c r="AI11" i="1"/>
  <c r="AH11" i="1"/>
  <c r="AB11" i="1"/>
  <c r="X11" i="1"/>
  <c r="W11" i="1"/>
  <c r="U11" i="1"/>
  <c r="T11" i="1"/>
  <c r="AF11" i="1" s="1"/>
  <c r="S11" i="1"/>
  <c r="Q11" i="1"/>
  <c r="P11" i="1"/>
  <c r="O11" i="1"/>
  <c r="Y11" i="1" s="1"/>
  <c r="N11" i="1"/>
  <c r="Z11" i="1" s="1"/>
  <c r="AG11" i="1" s="1"/>
  <c r="L11" i="1"/>
  <c r="AJ10" i="1"/>
  <c r="AK10" i="1" s="1"/>
  <c r="AI10" i="1"/>
  <c r="Z10" i="1"/>
  <c r="X10" i="1"/>
  <c r="W10" i="1"/>
  <c r="U10" i="1"/>
  <c r="T10" i="1"/>
  <c r="AF10" i="1" s="1"/>
  <c r="S10" i="1"/>
  <c r="Q10" i="1"/>
  <c r="P10" i="1"/>
  <c r="AH10" i="1" s="1"/>
  <c r="O10" i="1"/>
  <c r="Y10" i="1" s="1"/>
  <c r="N10" i="1"/>
  <c r="L10" i="1"/>
  <c r="E10" i="1"/>
  <c r="AK9" i="1"/>
  <c r="AJ9" i="1"/>
  <c r="AI9" i="1"/>
  <c r="AH9" i="1"/>
  <c r="X9" i="1"/>
  <c r="Y9" i="1" s="1"/>
  <c r="W9" i="1"/>
  <c r="AA9" i="1" s="1"/>
  <c r="U9" i="1"/>
  <c r="T9" i="1"/>
  <c r="AF9" i="1" s="1"/>
  <c r="S9" i="1"/>
  <c r="Q9" i="1"/>
  <c r="P9" i="1"/>
  <c r="O9" i="1"/>
  <c r="N9" i="1"/>
  <c r="L9" i="1"/>
  <c r="Z9" i="1" s="1"/>
  <c r="AD9" i="1" s="1"/>
  <c r="E9" i="1"/>
  <c r="AJ8" i="1"/>
  <c r="AK8" i="1" s="1"/>
  <c r="AI8" i="1"/>
  <c r="X8" i="1"/>
  <c r="W8" i="1"/>
  <c r="AA8" i="1" s="1"/>
  <c r="U8" i="1"/>
  <c r="T8" i="1"/>
  <c r="AF8" i="1" s="1"/>
  <c r="S8" i="1"/>
  <c r="Q8" i="1"/>
  <c r="P8" i="1"/>
  <c r="O8" i="1"/>
  <c r="Y8" i="1" s="1"/>
  <c r="N8" i="1"/>
  <c r="L8" i="1"/>
  <c r="Z8" i="1" s="1"/>
  <c r="E8" i="1"/>
  <c r="AK7" i="1"/>
  <c r="AJ7" i="1"/>
  <c r="AI7" i="1"/>
  <c r="AH7" i="1"/>
  <c r="X7" i="1"/>
  <c r="Y7" i="1" s="1"/>
  <c r="W7" i="1"/>
  <c r="AA7" i="1" s="1"/>
  <c r="U7" i="1"/>
  <c r="T7" i="1"/>
  <c r="AF7" i="1" s="1"/>
  <c r="S7" i="1"/>
  <c r="Q7" i="1"/>
  <c r="P7" i="1"/>
  <c r="O7" i="1"/>
  <c r="N7" i="1"/>
  <c r="L7" i="1"/>
  <c r="Z7" i="1" s="1"/>
  <c r="AG7" i="1" s="1"/>
  <c r="E7" i="1"/>
  <c r="AJ6" i="1"/>
  <c r="AK6" i="1" s="1"/>
  <c r="AI6" i="1"/>
  <c r="X6" i="1"/>
  <c r="W6" i="1"/>
  <c r="AA6" i="1" s="1"/>
  <c r="U6" i="1"/>
  <c r="T6" i="1"/>
  <c r="AF6" i="1" s="1"/>
  <c r="S6" i="1"/>
  <c r="Q6" i="1"/>
  <c r="P6" i="1"/>
  <c r="O6" i="1"/>
  <c r="Y6" i="1" s="1"/>
  <c r="N6" i="1"/>
  <c r="L6" i="1"/>
  <c r="Z6" i="1" s="1"/>
  <c r="E6" i="1"/>
  <c r="AK5" i="1"/>
  <c r="AJ5" i="1"/>
  <c r="AI5" i="1"/>
  <c r="AH5" i="1"/>
  <c r="X5" i="1"/>
  <c r="Y5" i="1" s="1"/>
  <c r="W5" i="1"/>
  <c r="AA5" i="1" s="1"/>
  <c r="U5" i="1"/>
  <c r="T5" i="1"/>
  <c r="AF5" i="1" s="1"/>
  <c r="S5" i="1"/>
  <c r="Q5" i="1"/>
  <c r="P5" i="1"/>
  <c r="O5" i="1"/>
  <c r="N5" i="1"/>
  <c r="L5" i="1"/>
  <c r="Z5" i="1" s="1"/>
  <c r="AD5" i="1" s="1"/>
  <c r="E5" i="1"/>
  <c r="AJ4" i="1"/>
  <c r="AK4" i="1" s="1"/>
  <c r="AI4" i="1"/>
  <c r="X4" i="1"/>
  <c r="W4" i="1"/>
  <c r="AA4" i="1" s="1"/>
  <c r="U4" i="1"/>
  <c r="T4" i="1"/>
  <c r="AF4" i="1" s="1"/>
  <c r="S4" i="1"/>
  <c r="Q4" i="1"/>
  <c r="P4" i="1"/>
  <c r="O4" i="1"/>
  <c r="Y4" i="1" s="1"/>
  <c r="N4" i="1"/>
  <c r="L4" i="1"/>
  <c r="Z4" i="1" s="1"/>
  <c r="E4" i="1"/>
  <c r="AK3" i="1"/>
  <c r="AJ3" i="1"/>
  <c r="AI3" i="1"/>
  <c r="AH3" i="1"/>
  <c r="X3" i="1"/>
  <c r="Y3" i="1" s="1"/>
  <c r="W3" i="1"/>
  <c r="AA3" i="1" s="1"/>
  <c r="U3" i="1"/>
  <c r="T3" i="1"/>
  <c r="AF3" i="1" s="1"/>
  <c r="S3" i="1"/>
  <c r="Q3" i="1"/>
  <c r="P3" i="1"/>
  <c r="O3" i="1"/>
  <c r="N3" i="1"/>
  <c r="L3" i="1"/>
  <c r="Z3" i="1" s="1"/>
  <c r="AG3" i="1" s="1"/>
  <c r="E3" i="1"/>
  <c r="AD35" i="1" l="1"/>
  <c r="AB35" i="1"/>
  <c r="AG35" i="1"/>
  <c r="AD16" i="1"/>
  <c r="AB16" i="1"/>
  <c r="AG16" i="1"/>
  <c r="AD18" i="1"/>
  <c r="AB18" i="1"/>
  <c r="AG18" i="1"/>
  <c r="AD43" i="1"/>
  <c r="AB43" i="1"/>
  <c r="AG43" i="1"/>
  <c r="AB4" i="1"/>
  <c r="AG4" i="1"/>
  <c r="AD4" i="1"/>
  <c r="AB6" i="1"/>
  <c r="AG6" i="1"/>
  <c r="AD6" i="1"/>
  <c r="AB8" i="1"/>
  <c r="AG8" i="1"/>
  <c r="AD8" i="1"/>
  <c r="AD51" i="1"/>
  <c r="AB51" i="1"/>
  <c r="AG51" i="1"/>
  <c r="AB3" i="1"/>
  <c r="AB5" i="1"/>
  <c r="AB7" i="1"/>
  <c r="AG9" i="1"/>
  <c r="AD14" i="1"/>
  <c r="AB14" i="1"/>
  <c r="AG32" i="1"/>
  <c r="AD32" i="1"/>
  <c r="AG40" i="1"/>
  <c r="AD40" i="1"/>
  <c r="AG48" i="1"/>
  <c r="AD48" i="1"/>
  <c r="AD3" i="1"/>
  <c r="AD7" i="1"/>
  <c r="AB10" i="1"/>
  <c r="AG10" i="1"/>
  <c r="AD12" i="1"/>
  <c r="AB12" i="1"/>
  <c r="AA13" i="1"/>
  <c r="AD31" i="1"/>
  <c r="AG31" i="1"/>
  <c r="AB32" i="1"/>
  <c r="AD39" i="1"/>
  <c r="AG39" i="1"/>
  <c r="AB40" i="1"/>
  <c r="AD47" i="1"/>
  <c r="AG47" i="1"/>
  <c r="AB48" i="1"/>
  <c r="AG5" i="1"/>
  <c r="AA10" i="1"/>
  <c r="AD10" i="1"/>
  <c r="AA11" i="1"/>
  <c r="AD11" i="1"/>
  <c r="AB17" i="1"/>
  <c r="AA19" i="1"/>
  <c r="AD19" i="1"/>
  <c r="Z20" i="1"/>
  <c r="Z22" i="1"/>
  <c r="Z24" i="1"/>
  <c r="Z26" i="1"/>
  <c r="AG28" i="1"/>
  <c r="AB28" i="1"/>
  <c r="Z33" i="1"/>
  <c r="AA33" i="1"/>
  <c r="AG36" i="1"/>
  <c r="AB36" i="1"/>
  <c r="Z41" i="1"/>
  <c r="AA41" i="1"/>
  <c r="AG44" i="1"/>
  <c r="AB44" i="1"/>
  <c r="Z49" i="1"/>
  <c r="AA49" i="1"/>
  <c r="AG52" i="1"/>
  <c r="AB52" i="1"/>
  <c r="AH4" i="1"/>
  <c r="AH6" i="1"/>
  <c r="AH8" i="1"/>
  <c r="AB9" i="1"/>
  <c r="AG14" i="1"/>
  <c r="AB15" i="1"/>
  <c r="AD17" i="1"/>
  <c r="AB21" i="1"/>
  <c r="AG21" i="1"/>
  <c r="AB23" i="1"/>
  <c r="AG23" i="1"/>
  <c r="AB25" i="1"/>
  <c r="AG25" i="1"/>
  <c r="AB27" i="1"/>
  <c r="AG27" i="1"/>
  <c r="AD29" i="1"/>
  <c r="AB29" i="1"/>
  <c r="AG30" i="1"/>
  <c r="AD30" i="1"/>
  <c r="AB30" i="1"/>
  <c r="AD37" i="1"/>
  <c r="AB37" i="1"/>
  <c r="AG38" i="1"/>
  <c r="AD38" i="1"/>
  <c r="AB38" i="1"/>
  <c r="AD45" i="1"/>
  <c r="AB45" i="1"/>
  <c r="AG46" i="1"/>
  <c r="AD46" i="1"/>
  <c r="AB46" i="1"/>
  <c r="AD53" i="1"/>
  <c r="AB53" i="1"/>
  <c r="AG54" i="1"/>
  <c r="AD54" i="1"/>
  <c r="AB54" i="1"/>
  <c r="AH19" i="1"/>
  <c r="AH21" i="1"/>
  <c r="AH23" i="1"/>
  <c r="AH25" i="1"/>
  <c r="AH27" i="1"/>
  <c r="AA28" i="1"/>
  <c r="AA36" i="1"/>
  <c r="AA44" i="1"/>
  <c r="AA52" i="1"/>
  <c r="AD49" i="1" l="1"/>
  <c r="AG49" i="1"/>
  <c r="AB49" i="1"/>
  <c r="AD33" i="1"/>
  <c r="AG33" i="1"/>
  <c r="AB33" i="1"/>
  <c r="AG22" i="1"/>
  <c r="AB22" i="1"/>
  <c r="AD22" i="1"/>
  <c r="AG26" i="1"/>
  <c r="AD26" i="1"/>
  <c r="AB26" i="1"/>
  <c r="AD41" i="1"/>
  <c r="AG41" i="1"/>
  <c r="AB41" i="1"/>
  <c r="AG24" i="1"/>
  <c r="AD24" i="1"/>
  <c r="AB24" i="1"/>
  <c r="AG20" i="1"/>
  <c r="AD20" i="1"/>
  <c r="AB20" i="1"/>
</calcChain>
</file>

<file path=xl/sharedStrings.xml><?xml version="1.0" encoding="utf-8"?>
<sst xmlns="http://schemas.openxmlformats.org/spreadsheetml/2006/main" count="908" uniqueCount="456">
  <si>
    <t>Dam_Name</t>
  </si>
  <si>
    <t>Other_Dam_Name</t>
  </si>
  <si>
    <t>NIDID</t>
  </si>
  <si>
    <t>Year_Completed</t>
  </si>
  <si>
    <t>Reservoir_Age</t>
  </si>
  <si>
    <t>Hydraulic_Height</t>
  </si>
  <si>
    <t>NID_Height</t>
  </si>
  <si>
    <t>Maximum_Discharge</t>
  </si>
  <si>
    <t>Maximum_Storage</t>
  </si>
  <si>
    <t>Normal_Storage</t>
  </si>
  <si>
    <t>NID_Storage</t>
  </si>
  <si>
    <r>
      <t>NID_Storage (ft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</si>
  <si>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Surface_Area_(acres)</t>
  </si>
  <si>
    <r>
      <t>Surface_Area_(ft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</si>
  <si>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Surface_Area_(mi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.)</t>
    </r>
  </si>
  <si>
    <r>
      <t>Surface_Area_(m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</si>
  <si>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Surface_Area_(km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</si>
  <si>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Drainage_Area_(mi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</si>
  <si>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Drainage_Area_(km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</si>
  <si>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Drainage_Area_(acres)</t>
  </si>
  <si>
    <r>
      <t>Drainage_Area_(ft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</si>
  <si>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Reservoir_Perimeter (ft.)</t>
  </si>
  <si>
    <t>Reservoir_Perimeter (km)</t>
  </si>
  <si>
    <t>Reservoir_Perimeter (mi)</t>
  </si>
  <si>
    <t>Shoreline_Development_Index</t>
  </si>
  <si>
    <t>Mean_Depth</t>
  </si>
  <si>
    <t>Index_of_Basin_Permanence</t>
  </si>
  <si>
    <t>Development_of_Volume</t>
  </si>
  <si>
    <t>Maximum_Depth_(in_ft_as_Hydraulic_Height)</t>
  </si>
  <si>
    <t>Mean_Depth_Max_Depth_Ratio_(Depth_Ratio)</t>
  </si>
  <si>
    <t>Mean_Q</t>
  </si>
  <si>
    <t>Catchment_Area_Surface_Area_Ratio</t>
  </si>
  <si>
    <t>Relative_Depth_(as_a_%_of_the_Mean_Depth)</t>
  </si>
  <si>
    <t>Surface_Area_Lake_Volume_Ratio</t>
  </si>
  <si>
    <r>
      <t>Lake_Volume_(ft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</si>
  <si>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Lake_Volume_(m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</si>
  <si>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AreaSqKm</t>
  </si>
  <si>
    <t>Elevation</t>
  </si>
  <si>
    <t>GNIS_Name</t>
  </si>
  <si>
    <t>ReachCode</t>
  </si>
  <si>
    <t>E2RF1_</t>
  </si>
  <si>
    <t>HUC</t>
  </si>
  <si>
    <t>MEANV</t>
  </si>
  <si>
    <t>STRAHLER</t>
  </si>
  <si>
    <t>RR</t>
  </si>
  <si>
    <t>REACH</t>
  </si>
  <si>
    <t>NUTCODE</t>
  </si>
  <si>
    <t>PSEWER</t>
  </si>
  <si>
    <t>PSEPTIC</t>
  </si>
  <si>
    <t>POTHER</t>
  </si>
  <si>
    <t>WATER</t>
  </si>
  <si>
    <t>WETLANDS</t>
  </si>
  <si>
    <t>URBGRASS</t>
  </si>
  <si>
    <t>LURBAN</t>
  </si>
  <si>
    <t>HURBAN</t>
  </si>
  <si>
    <t>COMM</t>
  </si>
  <si>
    <t>FORESTD</t>
  </si>
  <si>
    <t>FORESTE</t>
  </si>
  <si>
    <t>FORESTM</t>
  </si>
  <si>
    <t>SHRUB</t>
  </si>
  <si>
    <t>GRASS</t>
  </si>
  <si>
    <t>PASTURE</t>
  </si>
  <si>
    <t>CROPS</t>
  </si>
  <si>
    <t>ORCHARDS</t>
  </si>
  <si>
    <t>BARREN</t>
  </si>
  <si>
    <t>TNLOADB</t>
  </si>
  <si>
    <t>TPLOADB</t>
  </si>
  <si>
    <t>TNYLDB</t>
  </si>
  <si>
    <t>TPYLDB</t>
  </si>
  <si>
    <t>TNCONCB</t>
  </si>
  <si>
    <t>TPCONCB</t>
  </si>
  <si>
    <t>TNLOADBW</t>
  </si>
  <si>
    <t>TNYLDBW</t>
  </si>
  <si>
    <t>TNCONCBW</t>
  </si>
  <si>
    <t>TNLOAD</t>
  </si>
  <si>
    <t>TPLOAD</t>
  </si>
  <si>
    <t>TNYLD</t>
  </si>
  <si>
    <t>TPYLD</t>
  </si>
  <si>
    <t>TNCONC</t>
  </si>
  <si>
    <t>TPCONC</t>
  </si>
  <si>
    <t>TNPOINT</t>
  </si>
  <si>
    <t>TPPOINT</t>
  </si>
  <si>
    <t>TNFERT</t>
  </si>
  <si>
    <t>TPFERT</t>
  </si>
  <si>
    <t>TNATMOS</t>
  </si>
  <si>
    <t>TNFOREST</t>
  </si>
  <si>
    <t>TPFOREST</t>
  </si>
  <si>
    <t>TNBARREN</t>
  </si>
  <si>
    <t>TPBARREN</t>
  </si>
  <si>
    <t>TNSHRUB</t>
  </si>
  <si>
    <t>TPSHRUB</t>
  </si>
  <si>
    <t>TNGRASS</t>
  </si>
  <si>
    <t>TPGRASS</t>
  </si>
  <si>
    <t>TNMAN</t>
  </si>
  <si>
    <t>TPMAN</t>
  </si>
  <si>
    <t>TNDFRAC</t>
  </si>
  <si>
    <t>TPDFRAC</t>
  </si>
  <si>
    <t>Data_Source_(surface_area)</t>
  </si>
  <si>
    <t>In_years</t>
  </si>
  <si>
    <t>In_ft</t>
  </si>
  <si>
    <r>
      <t>In_</t>
    </r>
    <r>
      <rPr>
        <sz val="11"/>
        <color theme="1"/>
        <rFont val="Calibri"/>
        <family val="2"/>
        <scheme val="minor"/>
      </rPr>
      <t>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/s_(cubic_feet/sec)</t>
    </r>
  </si>
  <si>
    <r>
      <t>In_</t>
    </r>
    <r>
      <rPr>
        <sz val="11"/>
        <color theme="1"/>
        <rFont val="Calibri"/>
        <family val="2"/>
        <scheme val="minor"/>
      </rPr>
      <t>acre-ft</t>
    </r>
  </si>
  <si>
    <t xml:space="preserve"> (NID_Storage * 43560)</t>
  </si>
  <si>
    <t>In_acres</t>
  </si>
  <si>
    <t>SA_(acres)*43560</t>
  </si>
  <si>
    <t>SA_(acres)*0.0015625</t>
  </si>
  <si>
    <t>SA_(acres)*4046.86</t>
  </si>
  <si>
    <t>SA_(acres)*0.00404686</t>
  </si>
  <si>
    <r>
      <t>In_mi</t>
    </r>
    <r>
      <rPr>
        <vertAlign val="superscript"/>
        <sz val="11"/>
        <color theme="1"/>
        <rFont val="Calibri"/>
        <family val="2"/>
        <scheme val="minor"/>
      </rPr>
      <t>2</t>
    </r>
  </si>
  <si>
    <r>
      <t>DA_(mi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)*2.58999</t>
    </r>
  </si>
  <si>
    <r>
      <t>DA_(mi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)*640</t>
    </r>
  </si>
  <si>
    <t>DA_(Sq.Mi.)*2.788e+7</t>
  </si>
  <si>
    <t>In_ft.</t>
  </si>
  <si>
    <t>RP_km=RP_ft*0.0003048</t>
  </si>
  <si>
    <t>RP_miles=RP_ft*0.000189394</t>
  </si>
  <si>
    <r>
      <t>D</t>
    </r>
    <r>
      <rPr>
        <vertAlign val="subscript"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=SL/2*(sqrt(</t>
    </r>
    <r>
      <rPr>
        <sz val="11"/>
        <color theme="1"/>
        <rFont val="Calibri"/>
        <family val="2"/>
      </rPr>
      <t>Π*Ao))</t>
    </r>
  </si>
  <si>
    <r>
      <t>Z</t>
    </r>
    <r>
      <rPr>
        <vertAlign val="subscript"/>
        <sz val="11"/>
        <color theme="1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>=V/Ao</t>
    </r>
  </si>
  <si>
    <r>
      <t>IBP=SL/V_where_V_is_10</t>
    </r>
    <r>
      <rPr>
        <vertAlign val="superscript"/>
        <sz val="11"/>
        <color theme="1"/>
        <rFont val="Calibri"/>
        <family val="2"/>
        <scheme val="minor"/>
      </rPr>
      <t xml:space="preserve">6 </t>
    </r>
    <r>
      <rPr>
        <sz val="11"/>
        <color theme="1"/>
        <rFont val="Calibri"/>
        <family val="2"/>
        <scheme val="minor"/>
      </rPr>
      <t>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_SL_is_in_km</t>
    </r>
  </si>
  <si>
    <r>
      <t>D</t>
    </r>
    <r>
      <rPr>
        <vertAlign val="superscript"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=3*Z</t>
    </r>
    <r>
      <rPr>
        <vertAlign val="subscript"/>
        <sz val="11"/>
        <color theme="1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>/Z</t>
    </r>
    <r>
      <rPr>
        <vertAlign val="subscript"/>
        <sz val="11"/>
        <color theme="1"/>
        <rFont val="Calibri"/>
        <family val="2"/>
        <scheme val="minor"/>
      </rPr>
      <t>max</t>
    </r>
  </si>
  <si>
    <t>in_ft.</t>
  </si>
  <si>
    <r>
      <t>Depth Ratio=Z</t>
    </r>
    <r>
      <rPr>
        <vertAlign val="subscript"/>
        <sz val="11"/>
        <color theme="1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>/Z</t>
    </r>
    <r>
      <rPr>
        <vertAlign val="subscript"/>
        <sz val="11"/>
        <color theme="1"/>
        <rFont val="Calibri"/>
        <family val="2"/>
        <scheme val="minor"/>
      </rPr>
      <t>max</t>
    </r>
  </si>
  <si>
    <r>
      <t>In_cfs_(ft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/sec)</t>
    </r>
  </si>
  <si>
    <t>C=Catchment Area/Surface Area</t>
  </si>
  <si>
    <r>
      <t>Zr = 50*Z</t>
    </r>
    <r>
      <rPr>
        <vertAlign val="subscript"/>
        <sz val="11"/>
        <color theme="1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>* (Π/A0)</t>
    </r>
    <r>
      <rPr>
        <vertAlign val="superscript"/>
        <sz val="11"/>
        <color theme="1"/>
        <rFont val="Calibri"/>
        <family val="2"/>
        <scheme val="minor"/>
      </rPr>
      <t>1/2</t>
    </r>
  </si>
  <si>
    <t>ϒ=A/V</t>
  </si>
  <si>
    <t>LV_cu.ft.=acre-ft*43559.9</t>
  </si>
  <si>
    <t>LV_cu.meters=acre-ft*1233.48</t>
  </si>
  <si>
    <t>LV_cu.ft.=acre-ft*1233.49_(in_10^6_m^3)</t>
  </si>
  <si>
    <r>
      <t>In_km</t>
    </r>
    <r>
      <rPr>
        <vertAlign val="superscript"/>
        <sz val="11"/>
        <color theme="1"/>
        <rFont val="Calibri"/>
        <family val="2"/>
        <scheme val="minor"/>
      </rPr>
      <t>2</t>
    </r>
  </si>
  <si>
    <t>In_meters</t>
  </si>
  <si>
    <t>Data_Source</t>
  </si>
  <si>
    <t>HEMLOCK RESERVOIR</t>
  </si>
  <si>
    <t>00002370</t>
  </si>
  <si>
    <t>CT00018</t>
  </si>
  <si>
    <t>1.697</t>
  </si>
  <si>
    <t>228</t>
  </si>
  <si>
    <t>Hemlock Reservoir</t>
  </si>
  <si>
    <t>1100006001418</t>
  </si>
  <si>
    <t>1581</t>
  </si>
  <si>
    <t>1100006</t>
  </si>
  <si>
    <t>0.8</t>
  </si>
  <si>
    <t>1100006011</t>
  </si>
  <si>
    <t>1627</t>
  </si>
  <si>
    <t>Surface area from NID</t>
  </si>
  <si>
    <t>EASTON RESERVOIR</t>
  </si>
  <si>
    <t>00002320</t>
  </si>
  <si>
    <t>CT00020</t>
  </si>
  <si>
    <t>ND</t>
  </si>
  <si>
    <t>1.963</t>
  </si>
  <si>
    <t>303</t>
  </si>
  <si>
    <t>Easton Reservoir</t>
  </si>
  <si>
    <t>1100006001368</t>
  </si>
  <si>
    <t>POPPS MTN. DIKE</t>
  </si>
  <si>
    <t>SAUGATUCK RESERVOIR</t>
  </si>
  <si>
    <t>CT00022</t>
  </si>
  <si>
    <t>3.331</t>
  </si>
  <si>
    <t>283</t>
  </si>
  <si>
    <t>Saugatuck Reservoir</t>
  </si>
  <si>
    <t>1100006001389</t>
  </si>
  <si>
    <t>Stevenson</t>
  </si>
  <si>
    <t>HOUSATONIC RIVER</t>
  </si>
  <si>
    <t>CT00023</t>
  </si>
  <si>
    <t>3.004</t>
  </si>
  <si>
    <t>101</t>
  </si>
  <si>
    <t>Lake Zoar</t>
  </si>
  <si>
    <t>1100005003316</t>
  </si>
  <si>
    <t>61208</t>
  </si>
  <si>
    <t>1100005</t>
  </si>
  <si>
    <t>2.33</t>
  </si>
  <si>
    <t>1100005009</t>
  </si>
  <si>
    <t>1566</t>
  </si>
  <si>
    <t>Lake Housatonic</t>
  </si>
  <si>
    <t>Derby Dam</t>
  </si>
  <si>
    <t>CT00026</t>
  </si>
  <si>
    <t>LAUREL RESERVOIR</t>
  </si>
  <si>
    <t>00002772</t>
  </si>
  <si>
    <t>CT00049</t>
  </si>
  <si>
    <t>1.046</t>
  </si>
  <si>
    <t>314</t>
  </si>
  <si>
    <t>Laurel Reservoir</t>
  </si>
  <si>
    <t>1100006001543</t>
  </si>
  <si>
    <t>MARGERIE LAKE RESERVOIR</t>
  </si>
  <si>
    <t>00000980</t>
  </si>
  <si>
    <t>CT00063</t>
  </si>
  <si>
    <t>TRAP FALLS RESERVOIR</t>
  </si>
  <si>
    <t>00001808</t>
  </si>
  <si>
    <t>CT00091</t>
  </si>
  <si>
    <t>1.199</t>
  </si>
  <si>
    <t>315</t>
  </si>
  <si>
    <t>Trap Falls Reservoir</t>
  </si>
  <si>
    <t>1100005003453</t>
  </si>
  <si>
    <t>WINCHESTER LAKE</t>
  </si>
  <si>
    <t>00000740</t>
  </si>
  <si>
    <t>CT00105</t>
  </si>
  <si>
    <t>HIGHLAND LAKE</t>
  </si>
  <si>
    <t>00000746</t>
  </si>
  <si>
    <t>CT00106</t>
  </si>
  <si>
    <t>1.814</t>
  </si>
  <si>
    <t>881</t>
  </si>
  <si>
    <t>Highland Lake</t>
  </si>
  <si>
    <t>1080207000820</t>
  </si>
  <si>
    <t>SAMUEL P. SENIOR DAM</t>
  </si>
  <si>
    <t>00002890</t>
  </si>
  <si>
    <t>CT00108</t>
  </si>
  <si>
    <t>LAKE SALTONSTALL DAM</t>
  </si>
  <si>
    <t>LAKE SALTONSTALL</t>
  </si>
  <si>
    <t>CT00115</t>
  </si>
  <si>
    <t>1.673</t>
  </si>
  <si>
    <t>24</t>
  </si>
  <si>
    <t>Lake Saltonstall</t>
  </si>
  <si>
    <t>1100004001155</t>
  </si>
  <si>
    <t>1504</t>
  </si>
  <si>
    <t>1100004</t>
  </si>
  <si>
    <t>0.28</t>
  </si>
  <si>
    <t>1100004018</t>
  </si>
  <si>
    <t>1548</t>
  </si>
  <si>
    <t>LAKE KONOMOC</t>
  </si>
  <si>
    <t>00000624</t>
  </si>
  <si>
    <t>CT00152</t>
  </si>
  <si>
    <t>1.168</t>
  </si>
  <si>
    <t>184</t>
  </si>
  <si>
    <t>Lake Konomoc</t>
  </si>
  <si>
    <t>1100003000708</t>
  </si>
  <si>
    <t>QUADDICK RESERVOIR</t>
  </si>
  <si>
    <t>00000416</t>
  </si>
  <si>
    <t>CT00184</t>
  </si>
  <si>
    <t>SHENIPSIT LAKE</t>
  </si>
  <si>
    <t>00000530</t>
  </si>
  <si>
    <t>CT00209</t>
  </si>
  <si>
    <t>2.071</t>
  </si>
  <si>
    <t>507</t>
  </si>
  <si>
    <t>Shenipsit Lake</t>
  </si>
  <si>
    <t>1080205001502</t>
  </si>
  <si>
    <t>Rocky River Main Dam</t>
  </si>
  <si>
    <t>Candlewood Lake Dam</t>
  </si>
  <si>
    <t>CT00224</t>
  </si>
  <si>
    <t>20.582</t>
  </si>
  <si>
    <t>429</t>
  </si>
  <si>
    <t>Lake Candlewood</t>
  </si>
  <si>
    <t>1100005003538</t>
  </si>
  <si>
    <t>Shepaug</t>
  </si>
  <si>
    <t>00001898</t>
  </si>
  <si>
    <t>CT00232</t>
  </si>
  <si>
    <t>BROAD BROOK RESERVOIR</t>
  </si>
  <si>
    <t>CT00301</t>
  </si>
  <si>
    <t>1.175</t>
  </si>
  <si>
    <t>147</t>
  </si>
  <si>
    <t>Broad Brook Reservoir</t>
  </si>
  <si>
    <t>1100004001186</t>
  </si>
  <si>
    <t>1510</t>
  </si>
  <si>
    <t>1.06</t>
  </si>
  <si>
    <t>1100004026</t>
  </si>
  <si>
    <t>1554</t>
  </si>
  <si>
    <t>QUASSAPAUG LAKE DAM</t>
  </si>
  <si>
    <t>00001140</t>
  </si>
  <si>
    <t>CT00329</t>
  </si>
  <si>
    <t>1.202</t>
  </si>
  <si>
    <t>695</t>
  </si>
  <si>
    <t>Lake Quassapaug</t>
  </si>
  <si>
    <t>1100005003176</t>
  </si>
  <si>
    <t>DEEP RIVER RESERVOIR</t>
  </si>
  <si>
    <t>DEEP RIVER RESE9569900</t>
  </si>
  <si>
    <t>CT00346</t>
  </si>
  <si>
    <t>MOODUS RESERVOIR</t>
  </si>
  <si>
    <t>00000954</t>
  </si>
  <si>
    <t>CT00350</t>
  </si>
  <si>
    <t>1.784</t>
  </si>
  <si>
    <t>357</t>
  </si>
  <si>
    <t>Moodus Reservoir</t>
  </si>
  <si>
    <t>1080205001942</t>
  </si>
  <si>
    <t>BASHAN LAKE</t>
  </si>
  <si>
    <t>00000976</t>
  </si>
  <si>
    <t>CT00354</t>
  </si>
  <si>
    <t>1.075</t>
  </si>
  <si>
    <t>386</t>
  </si>
  <si>
    <t>Bashan Lake</t>
  </si>
  <si>
    <t>1080205001820</t>
  </si>
  <si>
    <t>LAKE POCOTOPAUG</t>
  </si>
  <si>
    <t>00001044</t>
  </si>
  <si>
    <t>CT00362</t>
  </si>
  <si>
    <t>2.033</t>
  </si>
  <si>
    <t>465</t>
  </si>
  <si>
    <t>Pocotopaug Lake</t>
  </si>
  <si>
    <t>1080205001709</t>
  </si>
  <si>
    <t>NEPAUG RESERVOIR</t>
  </si>
  <si>
    <t>00000354</t>
  </si>
  <si>
    <t>CT00370</t>
  </si>
  <si>
    <t>3.344</t>
  </si>
  <si>
    <t>482</t>
  </si>
  <si>
    <t>Nepaug Reservoir</t>
  </si>
  <si>
    <t>1080207000853</t>
  </si>
  <si>
    <t>COMPENSATING RESERVOIR</t>
  </si>
  <si>
    <t>RICHARDS CORNER DAM</t>
  </si>
  <si>
    <t>CT00371</t>
  </si>
  <si>
    <t>1.561</t>
  </si>
  <si>
    <t>421</t>
  </si>
  <si>
    <t>Lake Mc Donough</t>
  </si>
  <si>
    <t>1080207000801</t>
  </si>
  <si>
    <t>1612</t>
  </si>
  <si>
    <t>1080207</t>
  </si>
  <si>
    <t>0.55</t>
  </si>
  <si>
    <t>1080207009</t>
  </si>
  <si>
    <t>1661</t>
  </si>
  <si>
    <t>SAVILLE DAM</t>
  </si>
  <si>
    <t>BARKHAMSTED RESERVOIR</t>
  </si>
  <si>
    <t>CT00376</t>
  </si>
  <si>
    <t>9.066</t>
  </si>
  <si>
    <t>530</t>
  </si>
  <si>
    <t>Barkhamsted Reservoir</t>
  </si>
  <si>
    <t>1080207000781</t>
  </si>
  <si>
    <t>1611</t>
  </si>
  <si>
    <t>PHELPS DAM - NEPAUG RESERVOIR</t>
  </si>
  <si>
    <t>00000842</t>
  </si>
  <si>
    <t>CT00378</t>
  </si>
  <si>
    <t>LAKE GAILLARD</t>
  </si>
  <si>
    <t>CT00387</t>
  </si>
  <si>
    <t>4.415</t>
  </si>
  <si>
    <t>193</t>
  </si>
  <si>
    <t>Lake Gaillard</t>
  </si>
  <si>
    <t>1100004001066</t>
  </si>
  <si>
    <t>HAMMONASSET DAM</t>
  </si>
  <si>
    <t>LAKE HAMMONASSET</t>
  </si>
  <si>
    <t>CT00400</t>
  </si>
  <si>
    <t>1.114</t>
  </si>
  <si>
    <t>36</t>
  </si>
  <si>
    <t>Rogers Lake</t>
  </si>
  <si>
    <t>1080205001889</t>
  </si>
  <si>
    <t>ROGERS LAKE</t>
  </si>
  <si>
    <t>00000792</t>
  </si>
  <si>
    <t>CT00418</t>
  </si>
  <si>
    <t>WOODBRIDGE LAKE</t>
  </si>
  <si>
    <t>00001058</t>
  </si>
  <si>
    <t>CT00452</t>
  </si>
  <si>
    <t>1.53</t>
  </si>
  <si>
    <t>1140</t>
  </si>
  <si>
    <t>Woodbridge Lake</t>
  </si>
  <si>
    <t>1100005002938</t>
  </si>
  <si>
    <t>1528</t>
  </si>
  <si>
    <t>0.53</t>
  </si>
  <si>
    <t>1100005020</t>
  </si>
  <si>
    <t>1573</t>
  </si>
  <si>
    <t>ELLITHORPE RESERVOIR SITE 5</t>
  </si>
  <si>
    <t>00000304</t>
  </si>
  <si>
    <t>CT00481</t>
  </si>
  <si>
    <t>BLOOMFIELD DAM(TUNXIS)</t>
  </si>
  <si>
    <t>RESERVOIR #3</t>
  </si>
  <si>
    <t>CT00492</t>
  </si>
  <si>
    <t>HALL MEADOW BROOK DAM</t>
  </si>
  <si>
    <t>00000628</t>
  </si>
  <si>
    <t>CT00497</t>
  </si>
  <si>
    <t>MANSFIELD HOLLOW DAM</t>
  </si>
  <si>
    <t>MANSFIELD HOLLOW LAKE</t>
  </si>
  <si>
    <t>CT00503</t>
  </si>
  <si>
    <t>1.738</t>
  </si>
  <si>
    <t>210</t>
  </si>
  <si>
    <t>Mansfield Hollow Lake</t>
  </si>
  <si>
    <t>1100002005919</t>
  </si>
  <si>
    <t>1468</t>
  </si>
  <si>
    <t>1100002</t>
  </si>
  <si>
    <t>1.45</t>
  </si>
  <si>
    <t>1100002003</t>
  </si>
  <si>
    <t>1512</t>
  </si>
  <si>
    <t>COLEBROOK RIVER DAM</t>
  </si>
  <si>
    <t>COLEBROOK RIVER LAKE</t>
  </si>
  <si>
    <t>CT00506</t>
  </si>
  <si>
    <t>3.45</t>
  </si>
  <si>
    <t>216</t>
  </si>
  <si>
    <t>Colebrook River Lake</t>
  </si>
  <si>
    <t>1080207000742</t>
  </si>
  <si>
    <t>1384</t>
  </si>
  <si>
    <t>1.12</t>
  </si>
  <si>
    <t>1080207013</t>
  </si>
  <si>
    <t>1419</t>
  </si>
  <si>
    <t>GARDNER LAKE</t>
  </si>
  <si>
    <t>CT00512</t>
  </si>
  <si>
    <t>2.134</t>
  </si>
  <si>
    <t>382</t>
  </si>
  <si>
    <t>Gardner Lake</t>
  </si>
  <si>
    <t>1100003000647</t>
  </si>
  <si>
    <t>COLUMBIA LAKE</t>
  </si>
  <si>
    <t>CT00520</t>
  </si>
  <si>
    <t>1.122</t>
  </si>
  <si>
    <t>498</t>
  </si>
  <si>
    <t>Columbia Lake</t>
  </si>
  <si>
    <t>1100002000902</t>
  </si>
  <si>
    <t>CANDLEWOOD LAKE</t>
  </si>
  <si>
    <t>]0000984</t>
  </si>
  <si>
    <t>CT00525</t>
  </si>
  <si>
    <t>MORGAN POND</t>
  </si>
  <si>
    <t>CT00528</t>
  </si>
  <si>
    <t>Wyre - Wynd</t>
  </si>
  <si>
    <t>Aspinook Pond Dam</t>
  </si>
  <si>
    <t>CT00539</t>
  </si>
  <si>
    <t>1.25</t>
  </si>
  <si>
    <t>97</t>
  </si>
  <si>
    <t>Aspinook Pond</t>
  </si>
  <si>
    <t>1100001001679</t>
  </si>
  <si>
    <t>62413</t>
  </si>
  <si>
    <t>1100001</t>
  </si>
  <si>
    <t>2.1</t>
  </si>
  <si>
    <t>1100001004</t>
  </si>
  <si>
    <t>65622</t>
  </si>
  <si>
    <t>WILLIAMS POND DAM</t>
  </si>
  <si>
    <t>WILLIAMS POND</t>
  </si>
  <si>
    <t>CT00551</t>
  </si>
  <si>
    <t>1.013</t>
  </si>
  <si>
    <t>445</t>
  </si>
  <si>
    <t>Williams Pond</t>
  </si>
  <si>
    <t>1100003000601</t>
  </si>
  <si>
    <t>ENFIELD DAM</t>
  </si>
  <si>
    <t>00000048</t>
  </si>
  <si>
    <t>CT00583</t>
  </si>
  <si>
    <t>TWIN LAKES</t>
  </si>
  <si>
    <t>00001724</t>
  </si>
  <si>
    <t>CT00593</t>
  </si>
  <si>
    <t>BEACH POND</t>
  </si>
  <si>
    <t>00000582</t>
  </si>
  <si>
    <t>CT00628</t>
  </si>
  <si>
    <t>1.41</t>
  </si>
  <si>
    <t>296</t>
  </si>
  <si>
    <t>Beach Pond</t>
  </si>
  <si>
    <t>1100001001724</t>
  </si>
  <si>
    <t>UPPER SHEPAUG RESERVOIR</t>
  </si>
  <si>
    <t>00002028</t>
  </si>
  <si>
    <t>CT00634</t>
  </si>
  <si>
    <t>1.354</t>
  </si>
  <si>
    <t>910</t>
  </si>
  <si>
    <t>Upper Shepaug Reservoir</t>
  </si>
  <si>
    <t>1100005002989</t>
  </si>
  <si>
    <t>MASHAPAUG POND (SPWY)</t>
  </si>
  <si>
    <t>CT00640</t>
  </si>
  <si>
    <t>1.206</t>
  </si>
  <si>
    <t>Mashapaug Pond</t>
  </si>
  <si>
    <t>1100002000616</t>
  </si>
  <si>
    <t>1469</t>
  </si>
  <si>
    <t>1100002004</t>
  </si>
  <si>
    <t>1513</t>
  </si>
  <si>
    <t>PACHAUG POND</t>
  </si>
  <si>
    <t>CT00663</t>
  </si>
  <si>
    <t>3.306</t>
  </si>
  <si>
    <t>159</t>
  </si>
  <si>
    <t>Pachaug Pond</t>
  </si>
  <si>
    <t>1100001001723</t>
  </si>
  <si>
    <t>1462</t>
  </si>
  <si>
    <t>1.17</t>
  </si>
  <si>
    <t>1100001002</t>
  </si>
  <si>
    <t>LAKE CANDLEWOOD DIKE 2</t>
  </si>
  <si>
    <t>LAKE CANDLEWOOD DIKE 1</t>
  </si>
  <si>
    <t>CT01694</t>
  </si>
  <si>
    <t>Derby Dike</t>
  </si>
  <si>
    <t>Lake Housatonic Dike</t>
  </si>
  <si>
    <t>CT01714</t>
  </si>
  <si>
    <t>Shelton Canal Dike</t>
  </si>
  <si>
    <t>CT83011</t>
  </si>
  <si>
    <t>Rocky River Canal Dike</t>
  </si>
  <si>
    <t>CT83022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</si>
</sst>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Font="1" applyFill="1"/>
    <xf numFmtId="0" fontId="3" fillId="0" borderId="0" xfId="0" applyFont="1" applyFill="1"/>
    <xf numFmtId="0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54"/>
  <sheetViews>
    <sheetView tabSelected="1" workbookViewId="0">
      <selection sqref="A1:XFD1048576"/>
    </sheetView>
  </sheetViews>
  <sheetFormatPr defaultRowHeight="15" x14ac:dyDescent="0.25"/>
  <cols>
    <col min="1" max="1" width="28" customWidth="1"/>
    <col min="2" max="2" width="27.28515625" customWidth="1"/>
  </cols>
  <sheetData>
    <row r="1" spans="1:99" s="2" customFormat="1" ht="17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2" t="s">
        <v>54</v>
      </c>
      <c r="BE1" s="2" t="s">
        <v>55</v>
      </c>
      <c r="BF1" s="2" t="s">
        <v>56</v>
      </c>
      <c r="BG1" s="2" t="s">
        <v>57</v>
      </c>
      <c r="BH1" s="2" t="s">
        <v>58</v>
      </c>
      <c r="BI1" s="2" t="s">
        <v>59</v>
      </c>
      <c r="BJ1" s="2" t="s">
        <v>60</v>
      </c>
      <c r="BK1" s="2" t="s">
        <v>61</v>
      </c>
      <c r="BL1" s="2" t="s">
        <v>62</v>
      </c>
      <c r="BM1" s="2" t="s">
        <v>63</v>
      </c>
      <c r="BN1" s="2" t="s">
        <v>64</v>
      </c>
      <c r="BO1" s="2" t="s">
        <v>65</v>
      </c>
      <c r="BP1" s="2" t="s">
        <v>66</v>
      </c>
      <c r="BQ1" s="2" t="s">
        <v>67</v>
      </c>
      <c r="BR1" s="2" t="s">
        <v>68</v>
      </c>
      <c r="BS1" s="2" t="s">
        <v>69</v>
      </c>
      <c r="BT1" s="2" t="s">
        <v>70</v>
      </c>
      <c r="BU1" s="2" t="s">
        <v>71</v>
      </c>
      <c r="BV1" s="2" t="s">
        <v>72</v>
      </c>
      <c r="BW1" s="2" t="s">
        <v>73</v>
      </c>
      <c r="BX1" s="2" t="s">
        <v>74</v>
      </c>
      <c r="BY1" s="2" t="s">
        <v>75</v>
      </c>
      <c r="BZ1" s="2" t="s">
        <v>76</v>
      </c>
      <c r="CA1" s="2" t="s">
        <v>77</v>
      </c>
      <c r="CB1" s="2" t="s">
        <v>78</v>
      </c>
      <c r="CC1" s="2" t="s">
        <v>79</v>
      </c>
      <c r="CD1" s="2" t="s">
        <v>80</v>
      </c>
      <c r="CE1" s="2" t="s">
        <v>81</v>
      </c>
      <c r="CF1" s="2" t="s">
        <v>82</v>
      </c>
      <c r="CG1" s="2" t="s">
        <v>83</v>
      </c>
      <c r="CH1" s="2" t="s">
        <v>84</v>
      </c>
      <c r="CI1" s="2" t="s">
        <v>85</v>
      </c>
      <c r="CJ1" s="2" t="s">
        <v>86</v>
      </c>
      <c r="CK1" s="2" t="s">
        <v>87</v>
      </c>
      <c r="CL1" s="2" t="s">
        <v>88</v>
      </c>
      <c r="CM1" s="2" t="s">
        <v>89</v>
      </c>
      <c r="CN1" s="2" t="s">
        <v>90</v>
      </c>
      <c r="CO1" s="2" t="s">
        <v>91</v>
      </c>
      <c r="CP1" s="2" t="s">
        <v>92</v>
      </c>
      <c r="CQ1" s="2" t="s">
        <v>93</v>
      </c>
      <c r="CR1" s="2" t="s">
        <v>94</v>
      </c>
      <c r="CS1" s="2" t="s">
        <v>95</v>
      </c>
      <c r="CT1" s="2" t="s">
        <v>96</v>
      </c>
      <c r="CU1" s="2" t="s">
        <v>97</v>
      </c>
    </row>
    <row r="2" spans="1:99" s="2" customFormat="1" ht="18.75" x14ac:dyDescent="0.35">
      <c r="E2" s="2" t="s">
        <v>98</v>
      </c>
      <c r="F2" s="2" t="s">
        <v>99</v>
      </c>
      <c r="G2" s="2" t="s">
        <v>99</v>
      </c>
      <c r="H2" s="3" t="s">
        <v>100</v>
      </c>
      <c r="I2" s="3" t="s">
        <v>101</v>
      </c>
      <c r="J2" s="3" t="s">
        <v>101</v>
      </c>
      <c r="K2" s="3" t="s">
        <v>101</v>
      </c>
      <c r="L2" s="2" t="s">
        <v>102</v>
      </c>
      <c r="M2" s="2" t="s">
        <v>103</v>
      </c>
      <c r="N2" s="2" t="s">
        <v>104</v>
      </c>
      <c r="O2" s="2" t="s">
        <v>105</v>
      </c>
      <c r="P2" s="2" t="s">
        <v>106</v>
      </c>
      <c r="Q2" s="2" t="s">
        <v>107</v>
      </c>
      <c r="R2" s="2" t="s">
        <v>108</v>
      </c>
      <c r="S2" s="2" t="s">
        <v>109</v>
      </c>
      <c r="T2" s="2" t="s">
        <v>110</v>
      </c>
      <c r="U2" s="2" t="s">
        <v>111</v>
      </c>
      <c r="V2" s="2" t="s">
        <v>112</v>
      </c>
      <c r="W2" s="2" t="s">
        <v>113</v>
      </c>
      <c r="X2" s="2" t="s">
        <v>114</v>
      </c>
      <c r="Y2" s="2" t="s">
        <v>115</v>
      </c>
      <c r="Z2" s="2" t="s">
        <v>116</v>
      </c>
      <c r="AA2" s="2" t="s">
        <v>117</v>
      </c>
      <c r="AB2" s="2" t="s">
        <v>118</v>
      </c>
      <c r="AC2" s="2" t="s">
        <v>119</v>
      </c>
      <c r="AD2" s="2" t="s">
        <v>120</v>
      </c>
      <c r="AE2" s="2" t="s">
        <v>121</v>
      </c>
      <c r="AF2" s="2" t="s">
        <v>122</v>
      </c>
      <c r="AG2" s="2" t="s">
        <v>123</v>
      </c>
      <c r="AH2" s="4" t="s">
        <v>124</v>
      </c>
      <c r="AI2" s="4" t="s">
        <v>125</v>
      </c>
      <c r="AJ2" s="4" t="s">
        <v>126</v>
      </c>
      <c r="AK2" s="4" t="s">
        <v>127</v>
      </c>
      <c r="AL2" s="2" t="s">
        <v>128</v>
      </c>
      <c r="AM2" s="2" t="s">
        <v>129</v>
      </c>
      <c r="AN2" s="2" t="s">
        <v>38</v>
      </c>
      <c r="AO2" s="2" t="s">
        <v>39</v>
      </c>
      <c r="AP2" s="2" t="s">
        <v>40</v>
      </c>
      <c r="AQ2" s="2" t="s">
        <v>41</v>
      </c>
      <c r="AR2" s="2" t="s">
        <v>42</v>
      </c>
      <c r="AS2" s="2" t="s">
        <v>43</v>
      </c>
      <c r="AT2" s="2" t="s">
        <v>44</v>
      </c>
      <c r="AU2" s="2" t="s">
        <v>45</v>
      </c>
      <c r="AV2" s="2" t="s">
        <v>46</v>
      </c>
      <c r="AW2" s="2" t="s">
        <v>47</v>
      </c>
      <c r="AX2" s="2" t="s">
        <v>48</v>
      </c>
      <c r="AY2" s="2" t="s">
        <v>49</v>
      </c>
      <c r="AZ2" s="2" t="s">
        <v>50</v>
      </c>
      <c r="BA2" s="2" t="s">
        <v>51</v>
      </c>
      <c r="BB2" s="2" t="s">
        <v>52</v>
      </c>
      <c r="BC2" s="2" t="s">
        <v>53</v>
      </c>
      <c r="BD2" s="2" t="s">
        <v>54</v>
      </c>
      <c r="BE2" s="2" t="s">
        <v>55</v>
      </c>
      <c r="BF2" s="2" t="s">
        <v>56</v>
      </c>
      <c r="BG2" s="2" t="s">
        <v>57</v>
      </c>
      <c r="BH2" s="2" t="s">
        <v>58</v>
      </c>
      <c r="BI2" s="2" t="s">
        <v>59</v>
      </c>
      <c r="BJ2" s="2" t="s">
        <v>60</v>
      </c>
      <c r="BK2" s="2" t="s">
        <v>61</v>
      </c>
      <c r="BL2" s="2" t="s">
        <v>62</v>
      </c>
      <c r="BM2" s="2" t="s">
        <v>63</v>
      </c>
      <c r="BN2" s="2" t="s">
        <v>64</v>
      </c>
      <c r="BO2" s="2" t="s">
        <v>65</v>
      </c>
      <c r="BP2" s="2" t="s">
        <v>66</v>
      </c>
      <c r="BQ2" s="2" t="s">
        <v>67</v>
      </c>
      <c r="BR2" s="2" t="s">
        <v>68</v>
      </c>
      <c r="BS2" s="2" t="s">
        <v>69</v>
      </c>
      <c r="BT2" s="2" t="s">
        <v>70</v>
      </c>
      <c r="BU2" s="2" t="s">
        <v>71</v>
      </c>
      <c r="BV2" s="2" t="s">
        <v>72</v>
      </c>
      <c r="BW2" s="2" t="s">
        <v>73</v>
      </c>
      <c r="BX2" s="2" t="s">
        <v>74</v>
      </c>
      <c r="BY2" s="2" t="s">
        <v>75</v>
      </c>
      <c r="BZ2" s="2" t="s">
        <v>76</v>
      </c>
      <c r="CA2" s="2" t="s">
        <v>77</v>
      </c>
      <c r="CB2" s="2" t="s">
        <v>78</v>
      </c>
      <c r="CC2" s="2" t="s">
        <v>79</v>
      </c>
      <c r="CD2" s="2" t="s">
        <v>80</v>
      </c>
      <c r="CE2" s="2" t="s">
        <v>81</v>
      </c>
      <c r="CF2" s="2" t="s">
        <v>82</v>
      </c>
      <c r="CG2" s="2" t="s">
        <v>83</v>
      </c>
      <c r="CH2" s="2" t="s">
        <v>84</v>
      </c>
      <c r="CI2" s="2" t="s">
        <v>85</v>
      </c>
      <c r="CJ2" s="2" t="s">
        <v>86</v>
      </c>
      <c r="CK2" s="2" t="s">
        <v>87</v>
      </c>
      <c r="CL2" s="2" t="s">
        <v>88</v>
      </c>
      <c r="CM2" s="2" t="s">
        <v>89</v>
      </c>
      <c r="CN2" s="2" t="s">
        <v>90</v>
      </c>
      <c r="CO2" s="2" t="s">
        <v>91</v>
      </c>
      <c r="CP2" s="2" t="s">
        <v>92</v>
      </c>
      <c r="CQ2" s="2" t="s">
        <v>93</v>
      </c>
      <c r="CR2" s="2" t="s">
        <v>94</v>
      </c>
      <c r="CS2" s="2" t="s">
        <v>95</v>
      </c>
      <c r="CT2" s="2" t="s">
        <v>96</v>
      </c>
      <c r="CU2" s="2" t="s">
        <v>130</v>
      </c>
    </row>
    <row r="3" spans="1:99" s="2" customFormat="1" x14ac:dyDescent="0.25">
      <c r="A3" s="2" t="s">
        <v>131</v>
      </c>
      <c r="B3" s="2" t="s">
        <v>132</v>
      </c>
      <c r="C3" s="2" t="s">
        <v>133</v>
      </c>
      <c r="D3" s="2">
        <v>1914</v>
      </c>
      <c r="E3" s="2">
        <f t="shared" ref="E3:E22" si="0">2015-D3</f>
        <v>101</v>
      </c>
      <c r="F3" s="2">
        <v>0</v>
      </c>
      <c r="G3" s="2">
        <v>75</v>
      </c>
      <c r="H3" s="2">
        <v>4670</v>
      </c>
      <c r="I3" s="2">
        <v>11635</v>
      </c>
      <c r="J3" s="2">
        <v>0</v>
      </c>
      <c r="K3" s="2">
        <v>11635</v>
      </c>
      <c r="L3" s="2">
        <f t="shared" ref="L3:L54" si="1">K3*43559.9</f>
        <v>506819436.5</v>
      </c>
      <c r="M3" s="2">
        <v>437</v>
      </c>
      <c r="N3" s="2">
        <f t="shared" ref="N3:N54" si="2">M3*43560</f>
        <v>19035720</v>
      </c>
      <c r="O3" s="2">
        <f t="shared" ref="O3:O54" si="3">M3*0.0015625</f>
        <v>0.68281250000000004</v>
      </c>
      <c r="P3" s="2">
        <f t="shared" ref="P3:P54" si="4">M3*4046.86</f>
        <v>1768477.82</v>
      </c>
      <c r="Q3" s="2">
        <f t="shared" ref="Q3:Q54" si="5">M3*0.00404686</f>
        <v>1.7684778200000002</v>
      </c>
      <c r="R3" s="2">
        <v>5.3</v>
      </c>
      <c r="S3" s="2">
        <f t="shared" ref="S3:S54" si="6">R3*2.58999</f>
        <v>13.726946999999999</v>
      </c>
      <c r="T3" s="2">
        <f t="shared" ref="T3:T54" si="7">R3*640</f>
        <v>3392</v>
      </c>
      <c r="U3" s="2">
        <f t="shared" ref="U3:U54" si="8">R3*27880000</f>
        <v>147764000</v>
      </c>
      <c r="V3" s="2">
        <v>41406.358767999998</v>
      </c>
      <c r="W3" s="2">
        <f t="shared" ref="W3:W54" si="9">V3*0.0003048</f>
        <v>12.620658152486399</v>
      </c>
      <c r="X3" s="2">
        <f t="shared" ref="X3:X54" si="10">V3*0.000189394</f>
        <v>7.8421159125065918</v>
      </c>
      <c r="Y3" s="2">
        <f t="shared" ref="Y3:Y54" si="11">X3/(2*(SQRT(3.1416*O3)))</f>
        <v>2.6771770041091139</v>
      </c>
      <c r="Z3" s="2">
        <f t="shared" ref="Z3:Z54" si="12">L3/N3</f>
        <v>26.624652836877196</v>
      </c>
      <c r="AA3" s="2" t="e">
        <f t="shared" ref="AA3:AA54" si="13">W3/AK3</f>
        <v>#DIV/0!</v>
      </c>
      <c r="AB3" s="2" t="e">
        <f t="shared" ref="AB3:AB54" si="14">3*Z3/AC3</f>
        <v>#DIV/0!</v>
      </c>
      <c r="AC3" s="2">
        <v>0</v>
      </c>
      <c r="AD3" s="2" t="e">
        <f t="shared" ref="AD3:AD54" si="15">Z3/AC3</f>
        <v>#DIV/0!</v>
      </c>
      <c r="AE3" s="2">
        <v>63.341700000000003</v>
      </c>
      <c r="AF3" s="2">
        <f t="shared" ref="AF3:AF54" si="16">T3/M3</f>
        <v>7.7620137299771166</v>
      </c>
      <c r="AG3" s="2">
        <f t="shared" ref="AG3:AG54" si="17">50*Z3*SQRT(3.1416)*(SQRT(N3))^-1</f>
        <v>0.54081004313060954</v>
      </c>
      <c r="AH3" s="2" t="e">
        <f t="shared" ref="AH3:AH54" si="18">P3/AJ3</f>
        <v>#DIV/0!</v>
      </c>
      <c r="AI3" s="2">
        <f t="shared" ref="AI3:AI54" si="19">J3*43559.9</f>
        <v>0</v>
      </c>
      <c r="AJ3" s="2">
        <f t="shared" ref="AJ3:AJ54" si="20">J3*1233.48</f>
        <v>0</v>
      </c>
      <c r="AK3" s="2">
        <f t="shared" ref="AK3:AK54" si="21">AJ3/10^6</f>
        <v>0</v>
      </c>
      <c r="AL3" s="2" t="s">
        <v>134</v>
      </c>
      <c r="AM3" s="2" t="s">
        <v>135</v>
      </c>
      <c r="AN3" s="2" t="s">
        <v>136</v>
      </c>
      <c r="AO3" s="2" t="s">
        <v>137</v>
      </c>
      <c r="AP3" s="2" t="s">
        <v>138</v>
      </c>
      <c r="AQ3" s="2" t="s">
        <v>139</v>
      </c>
      <c r="AR3" s="2" t="s">
        <v>140</v>
      </c>
      <c r="AS3" s="2">
        <v>1</v>
      </c>
      <c r="AT3" s="2" t="s">
        <v>141</v>
      </c>
      <c r="AU3" s="2" t="s">
        <v>142</v>
      </c>
      <c r="AV3" s="2">
        <v>14</v>
      </c>
      <c r="AW3" s="5">
        <v>66</v>
      </c>
      <c r="AX3" s="5">
        <v>33</v>
      </c>
      <c r="AY3" s="5">
        <v>1</v>
      </c>
      <c r="AZ3" s="5">
        <v>3.6</v>
      </c>
      <c r="BA3" s="5">
        <v>4.9000000000000004</v>
      </c>
      <c r="BB3" s="5">
        <v>4.7</v>
      </c>
      <c r="BC3" s="5">
        <v>5.3</v>
      </c>
      <c r="BD3" s="2">
        <v>0</v>
      </c>
      <c r="BE3" s="5">
        <v>0.5</v>
      </c>
      <c r="BF3" s="5">
        <v>54.1</v>
      </c>
      <c r="BG3" s="5">
        <v>2.2000000000000002</v>
      </c>
      <c r="BH3" s="5">
        <v>17.899999999999999</v>
      </c>
      <c r="BI3" s="2">
        <v>0</v>
      </c>
      <c r="BJ3" s="2">
        <v>0</v>
      </c>
      <c r="BK3" s="5">
        <v>3.4</v>
      </c>
      <c r="BL3" s="5">
        <v>2.8</v>
      </c>
      <c r="BM3" s="5">
        <v>0.4</v>
      </c>
      <c r="BN3" s="5">
        <v>0.1</v>
      </c>
      <c r="BO3" s="5">
        <v>58818</v>
      </c>
      <c r="BP3" s="5">
        <v>1396</v>
      </c>
      <c r="BQ3" s="5">
        <v>390</v>
      </c>
      <c r="BR3" s="5">
        <v>9</v>
      </c>
      <c r="BS3" s="5">
        <v>0.64</v>
      </c>
      <c r="BT3" s="5">
        <v>0.02</v>
      </c>
      <c r="BU3" s="5">
        <v>70713</v>
      </c>
      <c r="BV3" s="5">
        <v>468</v>
      </c>
      <c r="BW3" s="5">
        <v>0.77</v>
      </c>
      <c r="BX3" s="5">
        <v>114972</v>
      </c>
      <c r="BY3" s="5">
        <v>6929</v>
      </c>
      <c r="BZ3" s="5">
        <v>761</v>
      </c>
      <c r="CA3" s="5">
        <v>46</v>
      </c>
      <c r="CB3" s="5">
        <v>2.02</v>
      </c>
      <c r="CC3" s="5">
        <v>0.13</v>
      </c>
      <c r="CD3" s="5">
        <v>35</v>
      </c>
      <c r="CE3" s="5">
        <v>66</v>
      </c>
      <c r="CF3" s="5">
        <v>2</v>
      </c>
      <c r="CG3" s="5">
        <v>2</v>
      </c>
      <c r="CH3" s="5">
        <v>45</v>
      </c>
      <c r="CI3" s="5">
        <v>17</v>
      </c>
      <c r="CJ3" s="5">
        <v>29</v>
      </c>
      <c r="CK3" s="2">
        <v>0</v>
      </c>
      <c r="CL3" s="2">
        <v>0</v>
      </c>
      <c r="CM3" s="2">
        <v>0</v>
      </c>
      <c r="CN3" s="2">
        <v>0</v>
      </c>
      <c r="CO3" s="2">
        <v>0</v>
      </c>
      <c r="CP3" s="2">
        <v>0</v>
      </c>
      <c r="CQ3" s="5">
        <v>1</v>
      </c>
      <c r="CR3" s="5">
        <v>3</v>
      </c>
      <c r="CS3" s="5">
        <v>0.94410000000000005</v>
      </c>
      <c r="CT3" s="5">
        <v>0.95986000000000005</v>
      </c>
      <c r="CU3" s="2" t="s">
        <v>143</v>
      </c>
    </row>
    <row r="4" spans="1:99" s="2" customFormat="1" x14ac:dyDescent="0.25">
      <c r="A4" s="2" t="s">
        <v>144</v>
      </c>
      <c r="B4" s="2" t="s">
        <v>145</v>
      </c>
      <c r="C4" s="2" t="s">
        <v>146</v>
      </c>
      <c r="D4" s="2">
        <v>1926</v>
      </c>
      <c r="E4" s="2">
        <f t="shared" si="0"/>
        <v>89</v>
      </c>
      <c r="F4" s="2">
        <v>0</v>
      </c>
      <c r="G4" s="2">
        <v>123</v>
      </c>
      <c r="H4" s="2">
        <v>4400</v>
      </c>
      <c r="I4" s="2">
        <v>36000</v>
      </c>
      <c r="J4" s="2">
        <v>36000</v>
      </c>
      <c r="K4" s="2">
        <v>36000</v>
      </c>
      <c r="L4" s="2">
        <f t="shared" si="1"/>
        <v>1568156400</v>
      </c>
      <c r="M4" s="2">
        <v>488</v>
      </c>
      <c r="N4" s="2">
        <f t="shared" si="2"/>
        <v>21257280</v>
      </c>
      <c r="O4" s="2">
        <f t="shared" si="3"/>
        <v>0.76250000000000007</v>
      </c>
      <c r="P4" s="2">
        <f t="shared" si="4"/>
        <v>1974867.6800000002</v>
      </c>
      <c r="Q4" s="2">
        <f t="shared" si="5"/>
        <v>1.97486768</v>
      </c>
      <c r="R4" s="2">
        <v>12.8</v>
      </c>
      <c r="S4" s="2">
        <f t="shared" si="6"/>
        <v>33.151871999999997</v>
      </c>
      <c r="T4" s="2">
        <f t="shared" si="7"/>
        <v>8192</v>
      </c>
      <c r="U4" s="2">
        <f t="shared" si="8"/>
        <v>356864000</v>
      </c>
      <c r="V4" s="2">
        <v>49425.104875999998</v>
      </c>
      <c r="W4" s="2">
        <f t="shared" si="9"/>
        <v>15.064771966204798</v>
      </c>
      <c r="X4" s="2">
        <f t="shared" si="10"/>
        <v>9.3608183128851437</v>
      </c>
      <c r="Y4" s="2">
        <f t="shared" si="11"/>
        <v>3.0240464111675216</v>
      </c>
      <c r="Z4" s="2">
        <f t="shared" si="12"/>
        <v>73.770322449532586</v>
      </c>
      <c r="AA4" s="2">
        <f t="shared" si="13"/>
        <v>0.3392563219104755</v>
      </c>
      <c r="AB4" s="2" t="e">
        <f t="shared" si="14"/>
        <v>#DIV/0!</v>
      </c>
      <c r="AC4" s="2">
        <v>0</v>
      </c>
      <c r="AD4" s="2" t="e">
        <f t="shared" si="15"/>
        <v>#DIV/0!</v>
      </c>
      <c r="AE4" s="2" t="s">
        <v>147</v>
      </c>
      <c r="AF4" s="2">
        <f t="shared" si="16"/>
        <v>16.78688524590164</v>
      </c>
      <c r="AG4" s="2">
        <f t="shared" si="17"/>
        <v>1.4179903773533016</v>
      </c>
      <c r="AH4" s="2">
        <f t="shared" si="18"/>
        <v>4.4473713035927266E-2</v>
      </c>
      <c r="AI4" s="2">
        <f t="shared" si="19"/>
        <v>1568156400</v>
      </c>
      <c r="AJ4" s="2">
        <f t="shared" si="20"/>
        <v>44405280</v>
      </c>
      <c r="AK4" s="2">
        <f t="shared" si="21"/>
        <v>44.405279999999998</v>
      </c>
      <c r="AL4" s="2" t="s">
        <v>148</v>
      </c>
      <c r="AM4" s="2" t="s">
        <v>149</v>
      </c>
      <c r="AN4" s="2" t="s">
        <v>150</v>
      </c>
      <c r="AO4" s="2" t="s">
        <v>151</v>
      </c>
      <c r="AP4" s="2" t="s">
        <v>147</v>
      </c>
      <c r="AQ4" s="2" t="s">
        <v>147</v>
      </c>
      <c r="AR4" s="2" t="s">
        <v>147</v>
      </c>
      <c r="AS4" s="2">
        <v>0</v>
      </c>
      <c r="AT4" s="2" t="s">
        <v>147</v>
      </c>
      <c r="AU4" s="2" t="s">
        <v>147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2">
        <v>0</v>
      </c>
      <c r="BJ4" s="2">
        <v>0</v>
      </c>
      <c r="BK4" s="2">
        <v>0</v>
      </c>
      <c r="BL4" s="2">
        <v>0</v>
      </c>
      <c r="BM4" s="2">
        <v>0</v>
      </c>
      <c r="BN4" s="2">
        <v>0</v>
      </c>
      <c r="BO4" s="2">
        <v>0</v>
      </c>
      <c r="BP4" s="2">
        <v>0</v>
      </c>
      <c r="BQ4" s="2">
        <v>0</v>
      </c>
      <c r="BR4" s="2">
        <v>0</v>
      </c>
      <c r="BS4" s="2">
        <v>0</v>
      </c>
      <c r="BT4" s="2">
        <v>0</v>
      </c>
      <c r="BU4" s="2">
        <v>0</v>
      </c>
      <c r="BV4" s="2">
        <v>0</v>
      </c>
      <c r="BW4" s="2">
        <v>0</v>
      </c>
      <c r="BX4" s="2">
        <v>0</v>
      </c>
      <c r="BY4" s="2">
        <v>0</v>
      </c>
      <c r="BZ4" s="2">
        <v>0</v>
      </c>
      <c r="CA4" s="2">
        <v>0</v>
      </c>
      <c r="CB4" s="2">
        <v>0</v>
      </c>
      <c r="CC4" s="2">
        <v>0</v>
      </c>
      <c r="CD4" s="2">
        <v>0</v>
      </c>
      <c r="CE4" s="2">
        <v>0</v>
      </c>
      <c r="CF4" s="2">
        <v>0</v>
      </c>
      <c r="CG4" s="2">
        <v>0</v>
      </c>
      <c r="CH4" s="2">
        <v>0</v>
      </c>
      <c r="CI4" s="2">
        <v>0</v>
      </c>
      <c r="CJ4" s="2">
        <v>0</v>
      </c>
      <c r="CK4" s="2">
        <v>0</v>
      </c>
      <c r="CL4" s="2">
        <v>0</v>
      </c>
      <c r="CM4" s="2">
        <v>0</v>
      </c>
      <c r="CN4" s="2">
        <v>0</v>
      </c>
      <c r="CO4" s="2">
        <v>0</v>
      </c>
      <c r="CP4" s="2">
        <v>0</v>
      </c>
      <c r="CQ4" s="2">
        <v>0</v>
      </c>
      <c r="CR4" s="2">
        <v>0</v>
      </c>
      <c r="CS4" s="2">
        <v>0</v>
      </c>
      <c r="CT4" s="2">
        <v>0</v>
      </c>
      <c r="CU4" s="2" t="s">
        <v>143</v>
      </c>
    </row>
    <row r="5" spans="1:99" s="2" customFormat="1" x14ac:dyDescent="0.25">
      <c r="A5" s="2" t="s">
        <v>152</v>
      </c>
      <c r="B5" s="2" t="s">
        <v>153</v>
      </c>
      <c r="C5" s="2" t="s">
        <v>154</v>
      </c>
      <c r="D5" s="2">
        <v>1941</v>
      </c>
      <c r="E5" s="2">
        <f t="shared" si="0"/>
        <v>74</v>
      </c>
      <c r="F5" s="2">
        <v>0</v>
      </c>
      <c r="G5" s="2">
        <v>36</v>
      </c>
      <c r="H5" s="2">
        <v>0</v>
      </c>
      <c r="I5" s="2">
        <v>42000</v>
      </c>
      <c r="J5" s="2">
        <v>42000</v>
      </c>
      <c r="K5" s="2">
        <v>42000</v>
      </c>
      <c r="L5" s="2">
        <f t="shared" si="1"/>
        <v>1829515800</v>
      </c>
      <c r="M5" s="2">
        <v>868</v>
      </c>
      <c r="N5" s="2">
        <f t="shared" si="2"/>
        <v>37810080</v>
      </c>
      <c r="O5" s="2">
        <f t="shared" si="3"/>
        <v>1.3562500000000002</v>
      </c>
      <c r="P5" s="2">
        <f t="shared" si="4"/>
        <v>3512674.48</v>
      </c>
      <c r="Q5" s="2">
        <f t="shared" si="5"/>
        <v>3.5126744800000003</v>
      </c>
      <c r="R5" s="2">
        <v>34.6</v>
      </c>
      <c r="S5" s="2">
        <f t="shared" si="6"/>
        <v>89.613653999999997</v>
      </c>
      <c r="T5" s="2">
        <f t="shared" si="7"/>
        <v>22144</v>
      </c>
      <c r="U5" s="2">
        <f t="shared" si="8"/>
        <v>964648000</v>
      </c>
      <c r="V5" s="2">
        <v>79338.020529999994</v>
      </c>
      <c r="W5" s="2">
        <f t="shared" si="9"/>
        <v>24.182228657543998</v>
      </c>
      <c r="X5" s="2">
        <f t="shared" si="10"/>
        <v>15.02614506025882</v>
      </c>
      <c r="Y5" s="2">
        <f t="shared" si="11"/>
        <v>3.6397559256102214</v>
      </c>
      <c r="Z5" s="2">
        <f t="shared" si="12"/>
        <v>48.386985692704165</v>
      </c>
      <c r="AA5" s="2">
        <f t="shared" si="13"/>
        <v>0.46678288175660959</v>
      </c>
      <c r="AB5" s="2" t="e">
        <f t="shared" si="14"/>
        <v>#DIV/0!</v>
      </c>
      <c r="AC5" s="2">
        <v>0</v>
      </c>
      <c r="AD5" s="2" t="e">
        <f t="shared" si="15"/>
        <v>#DIV/0!</v>
      </c>
      <c r="AE5" s="2" t="s">
        <v>147</v>
      </c>
      <c r="AF5" s="2">
        <f t="shared" si="16"/>
        <v>25.511520737327189</v>
      </c>
      <c r="AG5" s="2">
        <f t="shared" si="17"/>
        <v>0.69738117280740575</v>
      </c>
      <c r="AH5" s="2">
        <f t="shared" si="18"/>
        <v>6.7804185448216966E-2</v>
      </c>
      <c r="AI5" s="2">
        <f t="shared" si="19"/>
        <v>1829515800</v>
      </c>
      <c r="AJ5" s="2">
        <f t="shared" si="20"/>
        <v>51806160</v>
      </c>
      <c r="AK5" s="2">
        <f t="shared" si="21"/>
        <v>51.806159999999998</v>
      </c>
      <c r="AL5" s="2" t="s">
        <v>155</v>
      </c>
      <c r="AM5" s="2" t="s">
        <v>156</v>
      </c>
      <c r="AN5" s="2" t="s">
        <v>157</v>
      </c>
      <c r="AO5" s="2" t="s">
        <v>158</v>
      </c>
      <c r="AP5" s="2" t="s">
        <v>147</v>
      </c>
      <c r="AQ5" s="2" t="s">
        <v>147</v>
      </c>
      <c r="AR5" s="2" t="s">
        <v>147</v>
      </c>
      <c r="AS5" s="2">
        <v>0</v>
      </c>
      <c r="AT5" s="2" t="s">
        <v>147</v>
      </c>
      <c r="AU5" s="2" t="s">
        <v>147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2">
        <v>0</v>
      </c>
      <c r="BQ5" s="2">
        <v>0</v>
      </c>
      <c r="BR5" s="2">
        <v>0</v>
      </c>
      <c r="BS5" s="2">
        <v>0</v>
      </c>
      <c r="BT5" s="2">
        <v>0</v>
      </c>
      <c r="BU5" s="2">
        <v>0</v>
      </c>
      <c r="BV5" s="2">
        <v>0</v>
      </c>
      <c r="BW5" s="2">
        <v>0</v>
      </c>
      <c r="BX5" s="2">
        <v>0</v>
      </c>
      <c r="BY5" s="2">
        <v>0</v>
      </c>
      <c r="BZ5" s="2">
        <v>0</v>
      </c>
      <c r="CA5" s="2">
        <v>0</v>
      </c>
      <c r="CB5" s="2">
        <v>0</v>
      </c>
      <c r="CC5" s="2">
        <v>0</v>
      </c>
      <c r="CD5" s="2">
        <v>0</v>
      </c>
      <c r="CE5" s="2">
        <v>0</v>
      </c>
      <c r="CF5" s="2">
        <v>0</v>
      </c>
      <c r="CG5" s="2">
        <v>0</v>
      </c>
      <c r="CH5" s="2">
        <v>0</v>
      </c>
      <c r="CI5" s="2">
        <v>0</v>
      </c>
      <c r="CJ5" s="2">
        <v>0</v>
      </c>
      <c r="CK5" s="2">
        <v>0</v>
      </c>
      <c r="CL5" s="2">
        <v>0</v>
      </c>
      <c r="CM5" s="2">
        <v>0</v>
      </c>
      <c r="CN5" s="2">
        <v>0</v>
      </c>
      <c r="CO5" s="2">
        <v>0</v>
      </c>
      <c r="CP5" s="2">
        <v>0</v>
      </c>
      <c r="CQ5" s="2">
        <v>0</v>
      </c>
      <c r="CR5" s="2">
        <v>0</v>
      </c>
      <c r="CS5" s="2">
        <v>0</v>
      </c>
      <c r="CT5" s="2">
        <v>0</v>
      </c>
      <c r="CU5" s="2" t="s">
        <v>143</v>
      </c>
    </row>
    <row r="6" spans="1:99" s="2" customFormat="1" x14ac:dyDescent="0.25">
      <c r="A6" s="2" t="s">
        <v>159</v>
      </c>
      <c r="B6" s="2" t="s">
        <v>160</v>
      </c>
      <c r="C6" s="2" t="s">
        <v>161</v>
      </c>
      <c r="D6" s="2">
        <v>1919</v>
      </c>
      <c r="E6" s="2">
        <f t="shared" si="0"/>
        <v>96</v>
      </c>
      <c r="F6" s="2">
        <v>0</v>
      </c>
      <c r="G6" s="2">
        <v>103</v>
      </c>
      <c r="H6" s="2">
        <v>213000</v>
      </c>
      <c r="I6" s="2">
        <v>26500</v>
      </c>
      <c r="J6" s="2">
        <v>23520</v>
      </c>
      <c r="K6" s="2">
        <v>26500</v>
      </c>
      <c r="L6" s="2">
        <f t="shared" si="1"/>
        <v>1154337350</v>
      </c>
      <c r="M6" s="2">
        <v>1063</v>
      </c>
      <c r="N6" s="2">
        <f t="shared" si="2"/>
        <v>46304280</v>
      </c>
      <c r="O6" s="2">
        <f t="shared" si="3"/>
        <v>1.6609375000000002</v>
      </c>
      <c r="P6" s="2">
        <f t="shared" si="4"/>
        <v>4301812.18</v>
      </c>
      <c r="Q6" s="2">
        <f t="shared" si="5"/>
        <v>4.3018121800000007</v>
      </c>
      <c r="R6" s="2">
        <v>1542</v>
      </c>
      <c r="S6" s="2">
        <f t="shared" si="6"/>
        <v>3993.7645799999996</v>
      </c>
      <c r="T6" s="2">
        <f t="shared" si="7"/>
        <v>986880</v>
      </c>
      <c r="U6" s="2">
        <f t="shared" si="8"/>
        <v>42990960000</v>
      </c>
      <c r="V6" s="2">
        <v>89218.710510000004</v>
      </c>
      <c r="W6" s="2">
        <f t="shared" si="9"/>
        <v>27.193862963447998</v>
      </c>
      <c r="X6" s="2">
        <f t="shared" si="10"/>
        <v>16.89748845833094</v>
      </c>
      <c r="Y6" s="2">
        <f t="shared" si="11"/>
        <v>3.6986230630197863</v>
      </c>
      <c r="Z6" s="2">
        <f t="shared" si="12"/>
        <v>24.929387736943539</v>
      </c>
      <c r="AA6" s="2">
        <f t="shared" si="13"/>
        <v>0.93734933408663579</v>
      </c>
      <c r="AB6" s="2" t="e">
        <f t="shared" si="14"/>
        <v>#DIV/0!</v>
      </c>
      <c r="AC6" s="2">
        <v>0</v>
      </c>
      <c r="AD6" s="2" t="e">
        <f t="shared" si="15"/>
        <v>#DIV/0!</v>
      </c>
      <c r="AE6" s="2">
        <v>2602.0500000000002</v>
      </c>
      <c r="AF6" s="2">
        <f t="shared" si="16"/>
        <v>928.39134524929443</v>
      </c>
      <c r="AG6" s="2">
        <f t="shared" si="17"/>
        <v>0.32467323857996638</v>
      </c>
      <c r="AH6" s="2">
        <f t="shared" si="18"/>
        <v>0.14827980812099784</v>
      </c>
      <c r="AI6" s="2">
        <f t="shared" si="19"/>
        <v>1024528848</v>
      </c>
      <c r="AJ6" s="2">
        <f t="shared" si="20"/>
        <v>29011449.600000001</v>
      </c>
      <c r="AK6" s="2">
        <f t="shared" si="21"/>
        <v>29.011449600000002</v>
      </c>
      <c r="AL6" s="2" t="s">
        <v>162</v>
      </c>
      <c r="AM6" s="2" t="s">
        <v>163</v>
      </c>
      <c r="AN6" s="2" t="s">
        <v>164</v>
      </c>
      <c r="AO6" s="2" t="s">
        <v>165</v>
      </c>
      <c r="AP6" s="2" t="s">
        <v>166</v>
      </c>
      <c r="AQ6" s="2" t="s">
        <v>167</v>
      </c>
      <c r="AR6" s="2" t="s">
        <v>168</v>
      </c>
      <c r="AS6" s="2">
        <v>3</v>
      </c>
      <c r="AT6" s="2" t="s">
        <v>169</v>
      </c>
      <c r="AU6" s="2" t="s">
        <v>170</v>
      </c>
      <c r="AV6" s="2">
        <v>14</v>
      </c>
      <c r="AW6" s="5">
        <v>82</v>
      </c>
      <c r="AX6" s="5">
        <v>18</v>
      </c>
      <c r="AY6" s="5">
        <v>1</v>
      </c>
      <c r="AZ6" s="5">
        <v>3</v>
      </c>
      <c r="BA6" s="5">
        <v>6.1</v>
      </c>
      <c r="BB6" s="5">
        <v>1.8</v>
      </c>
      <c r="BC6" s="5">
        <v>4.7</v>
      </c>
      <c r="BD6" s="5">
        <v>0.3</v>
      </c>
      <c r="BE6" s="5">
        <v>1.6</v>
      </c>
      <c r="BF6" s="5">
        <v>45.1</v>
      </c>
      <c r="BG6" s="5">
        <v>5.3</v>
      </c>
      <c r="BH6" s="5">
        <v>18</v>
      </c>
      <c r="BI6" s="2">
        <v>0</v>
      </c>
      <c r="BJ6" s="2">
        <v>0</v>
      </c>
      <c r="BK6" s="5">
        <v>7.4</v>
      </c>
      <c r="BL6" s="5">
        <v>6.1</v>
      </c>
      <c r="BM6" s="5">
        <v>0.1</v>
      </c>
      <c r="BN6" s="5">
        <v>0.4</v>
      </c>
      <c r="BO6" s="5">
        <v>567930</v>
      </c>
      <c r="BP6" s="5">
        <v>26235</v>
      </c>
      <c r="BQ6" s="5">
        <v>146</v>
      </c>
      <c r="BR6" s="5">
        <v>7</v>
      </c>
      <c r="BS6" s="5">
        <v>0.24</v>
      </c>
      <c r="BT6" s="5">
        <v>0.01</v>
      </c>
      <c r="BU6" s="5">
        <v>752717</v>
      </c>
      <c r="BV6" s="5">
        <v>193</v>
      </c>
      <c r="BW6" s="5">
        <v>0.32</v>
      </c>
      <c r="BX6" s="5">
        <v>2752574</v>
      </c>
      <c r="BY6" s="5">
        <v>108558</v>
      </c>
      <c r="BZ6" s="5">
        <v>707</v>
      </c>
      <c r="CA6" s="5">
        <v>28</v>
      </c>
      <c r="CB6" s="5">
        <v>1.18</v>
      </c>
      <c r="CC6" s="5">
        <v>0.05</v>
      </c>
      <c r="CD6" s="5">
        <v>21</v>
      </c>
      <c r="CE6" s="5">
        <v>47</v>
      </c>
      <c r="CF6" s="5">
        <v>7</v>
      </c>
      <c r="CG6" s="5">
        <v>7</v>
      </c>
      <c r="CH6" s="5">
        <v>48</v>
      </c>
      <c r="CI6" s="5">
        <v>17</v>
      </c>
      <c r="CJ6" s="5">
        <v>29</v>
      </c>
      <c r="CK6" s="2">
        <v>0</v>
      </c>
      <c r="CL6" s="2">
        <v>0</v>
      </c>
      <c r="CM6" s="2">
        <v>0</v>
      </c>
      <c r="CN6" s="2">
        <v>0</v>
      </c>
      <c r="CO6" s="2">
        <v>0</v>
      </c>
      <c r="CP6" s="2">
        <v>0</v>
      </c>
      <c r="CQ6" s="5">
        <v>6</v>
      </c>
      <c r="CR6" s="5">
        <v>17</v>
      </c>
      <c r="CS6" s="5">
        <v>0.98802999999999996</v>
      </c>
      <c r="CT6" s="5">
        <v>0.99146000000000001</v>
      </c>
      <c r="CU6" s="2" t="s">
        <v>143</v>
      </c>
    </row>
    <row r="7" spans="1:99" s="2" customFormat="1" x14ac:dyDescent="0.25">
      <c r="A7" s="2" t="s">
        <v>171</v>
      </c>
      <c r="B7" s="2" t="s">
        <v>172</v>
      </c>
      <c r="C7" s="2" t="s">
        <v>173</v>
      </c>
      <c r="D7" s="2">
        <v>1870</v>
      </c>
      <c r="E7" s="2">
        <f t="shared" si="0"/>
        <v>145</v>
      </c>
      <c r="F7" s="2">
        <v>0</v>
      </c>
      <c r="G7" s="2">
        <v>25.2</v>
      </c>
      <c r="H7" s="2">
        <v>160000</v>
      </c>
      <c r="I7" s="2">
        <v>4400</v>
      </c>
      <c r="J7" s="2">
        <v>4400</v>
      </c>
      <c r="K7" s="2">
        <v>4400</v>
      </c>
      <c r="L7" s="2">
        <f t="shared" si="1"/>
        <v>191663560</v>
      </c>
      <c r="M7" s="2">
        <v>325</v>
      </c>
      <c r="N7" s="2">
        <f t="shared" si="2"/>
        <v>14157000</v>
      </c>
      <c r="O7" s="2">
        <f t="shared" si="3"/>
        <v>0.5078125</v>
      </c>
      <c r="P7" s="2">
        <f t="shared" si="4"/>
        <v>1315229.5</v>
      </c>
      <c r="Q7" s="2">
        <f t="shared" si="5"/>
        <v>1.3152295000000001</v>
      </c>
      <c r="R7" s="2">
        <v>1574</v>
      </c>
      <c r="S7" s="2">
        <f t="shared" si="6"/>
        <v>4076.6442599999996</v>
      </c>
      <c r="T7" s="2">
        <f t="shared" si="7"/>
        <v>1007360</v>
      </c>
      <c r="U7" s="2">
        <f t="shared" si="8"/>
        <v>43883120000</v>
      </c>
      <c r="W7" s="2">
        <f t="shared" si="9"/>
        <v>0</v>
      </c>
      <c r="X7" s="2">
        <f t="shared" si="10"/>
        <v>0</v>
      </c>
      <c r="Y7" s="2">
        <f t="shared" si="11"/>
        <v>0</v>
      </c>
      <c r="Z7" s="2">
        <f t="shared" si="12"/>
        <v>13.538430458430458</v>
      </c>
      <c r="AA7" s="2">
        <f t="shared" si="13"/>
        <v>0</v>
      </c>
      <c r="AB7" s="2" t="e">
        <f t="shared" si="14"/>
        <v>#DIV/0!</v>
      </c>
      <c r="AC7" s="2">
        <v>0</v>
      </c>
      <c r="AD7" s="2" t="e">
        <f t="shared" si="15"/>
        <v>#DIV/0!</v>
      </c>
      <c r="AE7" s="2" t="s">
        <v>147</v>
      </c>
      <c r="AF7" s="2">
        <f t="shared" si="16"/>
        <v>3099.5692307692307</v>
      </c>
      <c r="AG7" s="2">
        <f t="shared" si="17"/>
        <v>0.31888063849029369</v>
      </c>
      <c r="AH7" s="2">
        <f t="shared" si="18"/>
        <v>0.24233534021998368</v>
      </c>
      <c r="AI7" s="2">
        <f t="shared" si="19"/>
        <v>191663560</v>
      </c>
      <c r="AJ7" s="2">
        <f t="shared" si="20"/>
        <v>5427312</v>
      </c>
      <c r="AK7" s="2">
        <f t="shared" si="21"/>
        <v>5.4273119999999997</v>
      </c>
      <c r="AL7" s="2" t="s">
        <v>147</v>
      </c>
      <c r="AM7" s="2" t="s">
        <v>147</v>
      </c>
      <c r="AN7" s="2" t="s">
        <v>147</v>
      </c>
      <c r="AO7" s="2" t="s">
        <v>147</v>
      </c>
      <c r="AP7" s="2" t="s">
        <v>147</v>
      </c>
      <c r="AQ7" s="2" t="s">
        <v>147</v>
      </c>
      <c r="AR7" s="2" t="s">
        <v>147</v>
      </c>
      <c r="AS7" s="2">
        <v>0</v>
      </c>
      <c r="AT7" s="2" t="s">
        <v>147</v>
      </c>
      <c r="AU7" s="2" t="s">
        <v>147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2">
        <v>0</v>
      </c>
      <c r="BR7" s="2">
        <v>0</v>
      </c>
      <c r="BS7" s="2">
        <v>0</v>
      </c>
      <c r="BT7" s="2">
        <v>0</v>
      </c>
      <c r="BU7" s="2">
        <v>0</v>
      </c>
      <c r="BV7" s="2">
        <v>0</v>
      </c>
      <c r="BW7" s="2">
        <v>0</v>
      </c>
      <c r="BX7" s="2">
        <v>0</v>
      </c>
      <c r="BY7" s="2">
        <v>0</v>
      </c>
      <c r="BZ7" s="2">
        <v>0</v>
      </c>
      <c r="CA7" s="2">
        <v>0</v>
      </c>
      <c r="CB7" s="2">
        <v>0</v>
      </c>
      <c r="CC7" s="2">
        <v>0</v>
      </c>
      <c r="CD7" s="2">
        <v>0</v>
      </c>
      <c r="CE7" s="2">
        <v>0</v>
      </c>
      <c r="CF7" s="2">
        <v>0</v>
      </c>
      <c r="CG7" s="2">
        <v>0</v>
      </c>
      <c r="CH7" s="2">
        <v>0</v>
      </c>
      <c r="CI7" s="2">
        <v>0</v>
      </c>
      <c r="CJ7" s="2">
        <v>0</v>
      </c>
      <c r="CK7" s="2">
        <v>0</v>
      </c>
      <c r="CL7" s="2">
        <v>0</v>
      </c>
      <c r="CM7" s="2">
        <v>0</v>
      </c>
      <c r="CN7" s="2">
        <v>0</v>
      </c>
      <c r="CO7" s="2">
        <v>0</v>
      </c>
      <c r="CP7" s="2">
        <v>0</v>
      </c>
      <c r="CQ7" s="2">
        <v>0</v>
      </c>
      <c r="CR7" s="2">
        <v>0</v>
      </c>
      <c r="CS7" s="2">
        <v>0</v>
      </c>
      <c r="CT7" s="2">
        <v>0</v>
      </c>
      <c r="CU7" s="2" t="s">
        <v>143</v>
      </c>
    </row>
    <row r="8" spans="1:99" s="2" customFormat="1" x14ac:dyDescent="0.25">
      <c r="A8" s="2" t="s">
        <v>174</v>
      </c>
      <c r="B8" s="2" t="s">
        <v>175</v>
      </c>
      <c r="C8" s="2" t="s">
        <v>176</v>
      </c>
      <c r="D8" s="2">
        <v>1923</v>
      </c>
      <c r="E8" s="2">
        <f t="shared" si="0"/>
        <v>92</v>
      </c>
      <c r="F8" s="2">
        <v>0</v>
      </c>
      <c r="G8" s="2">
        <v>50</v>
      </c>
      <c r="H8" s="2">
        <v>3900</v>
      </c>
      <c r="I8" s="2">
        <v>1375</v>
      </c>
      <c r="J8" s="2">
        <v>7150</v>
      </c>
      <c r="K8" s="2">
        <v>7150</v>
      </c>
      <c r="L8" s="2">
        <f t="shared" si="1"/>
        <v>311453285</v>
      </c>
      <c r="M8" s="2">
        <v>265</v>
      </c>
      <c r="N8" s="2">
        <f t="shared" si="2"/>
        <v>11543400</v>
      </c>
      <c r="O8" s="2">
        <f t="shared" si="3"/>
        <v>0.4140625</v>
      </c>
      <c r="P8" s="2">
        <f t="shared" si="4"/>
        <v>1072417.9000000001</v>
      </c>
      <c r="Q8" s="2">
        <f t="shared" si="5"/>
        <v>1.0724179</v>
      </c>
      <c r="R8" s="2">
        <v>13.4</v>
      </c>
      <c r="S8" s="2">
        <f t="shared" si="6"/>
        <v>34.705866</v>
      </c>
      <c r="T8" s="2">
        <f t="shared" si="7"/>
        <v>8576</v>
      </c>
      <c r="U8" s="2">
        <f t="shared" si="8"/>
        <v>373592000</v>
      </c>
      <c r="V8" s="2">
        <v>22339.561933000001</v>
      </c>
      <c r="W8" s="2">
        <f t="shared" si="9"/>
        <v>6.8090984771783996</v>
      </c>
      <c r="X8" s="2">
        <f t="shared" si="10"/>
        <v>4.2309789927386028</v>
      </c>
      <c r="Y8" s="2">
        <f t="shared" si="11"/>
        <v>1.8548230285821363</v>
      </c>
      <c r="Z8" s="2">
        <f t="shared" si="12"/>
        <v>26.98107013531542</v>
      </c>
      <c r="AA8" s="2">
        <f t="shared" si="13"/>
        <v>0.77206072683759475</v>
      </c>
      <c r="AB8" s="2" t="e">
        <f t="shared" si="14"/>
        <v>#DIV/0!</v>
      </c>
      <c r="AC8" s="2">
        <v>0</v>
      </c>
      <c r="AD8" s="2" t="e">
        <f t="shared" si="15"/>
        <v>#DIV/0!</v>
      </c>
      <c r="AE8" s="2" t="s">
        <v>147</v>
      </c>
      <c r="AF8" s="2">
        <f t="shared" si="16"/>
        <v>32.362264150943396</v>
      </c>
      <c r="AG8" s="2">
        <f t="shared" si="17"/>
        <v>0.70378133840073798</v>
      </c>
      <c r="AH8" s="2">
        <f t="shared" si="18"/>
        <v>0.12159785118730543</v>
      </c>
      <c r="AI8" s="2">
        <f t="shared" si="19"/>
        <v>311453285</v>
      </c>
      <c r="AJ8" s="2">
        <f t="shared" si="20"/>
        <v>8819382</v>
      </c>
      <c r="AK8" s="2">
        <f t="shared" si="21"/>
        <v>8.8193819999999992</v>
      </c>
      <c r="AL8" s="2" t="s">
        <v>177</v>
      </c>
      <c r="AM8" s="2" t="s">
        <v>178</v>
      </c>
      <c r="AN8" s="2" t="s">
        <v>179</v>
      </c>
      <c r="AO8" s="2" t="s">
        <v>180</v>
      </c>
      <c r="AP8" s="2" t="s">
        <v>147</v>
      </c>
      <c r="AQ8" s="2" t="s">
        <v>147</v>
      </c>
      <c r="AR8" s="2" t="s">
        <v>147</v>
      </c>
      <c r="AS8" s="2">
        <v>0</v>
      </c>
      <c r="AT8" s="2" t="s">
        <v>147</v>
      </c>
      <c r="AU8" s="2" t="s">
        <v>147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2">
        <v>0</v>
      </c>
      <c r="BQ8" s="2">
        <v>0</v>
      </c>
      <c r="BR8" s="2">
        <v>0</v>
      </c>
      <c r="BS8" s="2">
        <v>0</v>
      </c>
      <c r="BT8" s="2">
        <v>0</v>
      </c>
      <c r="BU8" s="2">
        <v>0</v>
      </c>
      <c r="BV8" s="2">
        <v>0</v>
      </c>
      <c r="BW8" s="2">
        <v>0</v>
      </c>
      <c r="BX8" s="2">
        <v>0</v>
      </c>
      <c r="BY8" s="2">
        <v>0</v>
      </c>
      <c r="BZ8" s="2">
        <v>0</v>
      </c>
      <c r="CA8" s="2">
        <v>0</v>
      </c>
      <c r="CB8" s="2">
        <v>0</v>
      </c>
      <c r="CC8" s="2">
        <v>0</v>
      </c>
      <c r="CD8" s="2">
        <v>0</v>
      </c>
      <c r="CE8" s="2">
        <v>0</v>
      </c>
      <c r="CF8" s="2">
        <v>0</v>
      </c>
      <c r="CG8" s="2">
        <v>0</v>
      </c>
      <c r="CH8" s="2">
        <v>0</v>
      </c>
      <c r="CI8" s="2">
        <v>0</v>
      </c>
      <c r="CJ8" s="2">
        <v>0</v>
      </c>
      <c r="CK8" s="2">
        <v>0</v>
      </c>
      <c r="CL8" s="2">
        <v>0</v>
      </c>
      <c r="CM8" s="2">
        <v>0</v>
      </c>
      <c r="CN8" s="2">
        <v>0</v>
      </c>
      <c r="CO8" s="2">
        <v>0</v>
      </c>
      <c r="CP8" s="2">
        <v>0</v>
      </c>
      <c r="CQ8" s="2">
        <v>0</v>
      </c>
      <c r="CR8" s="2">
        <v>0</v>
      </c>
      <c r="CS8" s="2">
        <v>0</v>
      </c>
      <c r="CT8" s="2">
        <v>0</v>
      </c>
      <c r="CU8" s="2" t="s">
        <v>143</v>
      </c>
    </row>
    <row r="9" spans="1:99" s="2" customFormat="1" x14ac:dyDescent="0.25">
      <c r="A9" s="2" t="s">
        <v>181</v>
      </c>
      <c r="B9" s="2" t="s">
        <v>182</v>
      </c>
      <c r="C9" s="2" t="s">
        <v>183</v>
      </c>
      <c r="D9" s="2">
        <v>1933</v>
      </c>
      <c r="E9" s="2">
        <f t="shared" si="0"/>
        <v>82</v>
      </c>
      <c r="F9" s="2">
        <v>0</v>
      </c>
      <c r="G9" s="2">
        <v>28.5</v>
      </c>
      <c r="H9" s="2">
        <v>1600</v>
      </c>
      <c r="I9" s="2">
        <v>6100</v>
      </c>
      <c r="J9" s="2">
        <v>4270</v>
      </c>
      <c r="K9" s="2">
        <v>6100</v>
      </c>
      <c r="L9" s="2">
        <f t="shared" si="1"/>
        <v>265715390</v>
      </c>
      <c r="M9" s="2">
        <v>308</v>
      </c>
      <c r="N9" s="2">
        <f t="shared" si="2"/>
        <v>13416480</v>
      </c>
      <c r="O9" s="2">
        <f t="shared" si="3"/>
        <v>0.48125000000000001</v>
      </c>
      <c r="P9" s="2">
        <f t="shared" si="4"/>
        <v>1246432.8800000001</v>
      </c>
      <c r="Q9" s="2">
        <f t="shared" si="5"/>
        <v>1.24643288</v>
      </c>
      <c r="R9" s="2">
        <v>1.26</v>
      </c>
      <c r="S9" s="2">
        <f t="shared" si="6"/>
        <v>3.2633873999999996</v>
      </c>
      <c r="T9" s="2">
        <f t="shared" si="7"/>
        <v>806.4</v>
      </c>
      <c r="U9" s="2">
        <f t="shared" si="8"/>
        <v>35128800</v>
      </c>
      <c r="W9" s="2">
        <f t="shared" si="9"/>
        <v>0</v>
      </c>
      <c r="X9" s="2">
        <f t="shared" si="10"/>
        <v>0</v>
      </c>
      <c r="Y9" s="2">
        <f t="shared" si="11"/>
        <v>0</v>
      </c>
      <c r="Z9" s="2">
        <f t="shared" si="12"/>
        <v>19.805149338723719</v>
      </c>
      <c r="AA9" s="2">
        <f t="shared" si="13"/>
        <v>0</v>
      </c>
      <c r="AB9" s="2" t="e">
        <f t="shared" si="14"/>
        <v>#DIV/0!</v>
      </c>
      <c r="AC9" s="2">
        <v>0</v>
      </c>
      <c r="AD9" s="2" t="e">
        <f t="shared" si="15"/>
        <v>#DIV/0!</v>
      </c>
      <c r="AE9" s="2" t="s">
        <v>147</v>
      </c>
      <c r="AF9" s="2">
        <f t="shared" si="16"/>
        <v>2.6181818181818182</v>
      </c>
      <c r="AG9" s="2">
        <f t="shared" si="17"/>
        <v>0.47918617108209605</v>
      </c>
      <c r="AH9" s="2">
        <f t="shared" si="18"/>
        <v>0.23665130828039771</v>
      </c>
      <c r="AI9" s="2">
        <f t="shared" si="19"/>
        <v>186000773</v>
      </c>
      <c r="AJ9" s="2">
        <f t="shared" si="20"/>
        <v>5266959.5999999996</v>
      </c>
      <c r="AK9" s="2">
        <f t="shared" si="21"/>
        <v>5.2669595999999999</v>
      </c>
      <c r="AL9" s="2" t="s">
        <v>147</v>
      </c>
      <c r="AM9" s="2" t="s">
        <v>147</v>
      </c>
      <c r="AN9" s="2" t="s">
        <v>147</v>
      </c>
      <c r="AO9" s="2" t="s">
        <v>147</v>
      </c>
      <c r="AP9" s="2" t="s">
        <v>147</v>
      </c>
      <c r="AQ9" s="2" t="s">
        <v>147</v>
      </c>
      <c r="AR9" s="2" t="s">
        <v>147</v>
      </c>
      <c r="AS9" s="2">
        <v>0</v>
      </c>
      <c r="AT9" s="2" t="s">
        <v>147</v>
      </c>
      <c r="AU9" s="2" t="s">
        <v>147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2">
        <v>0</v>
      </c>
      <c r="BQ9" s="2">
        <v>0</v>
      </c>
      <c r="BR9" s="2">
        <v>0</v>
      </c>
      <c r="BS9" s="2">
        <v>0</v>
      </c>
      <c r="BT9" s="2">
        <v>0</v>
      </c>
      <c r="BU9" s="2">
        <v>0</v>
      </c>
      <c r="BV9" s="2">
        <v>0</v>
      </c>
      <c r="BW9" s="2">
        <v>0</v>
      </c>
      <c r="BX9" s="2">
        <v>0</v>
      </c>
      <c r="BY9" s="2">
        <v>0</v>
      </c>
      <c r="BZ9" s="2">
        <v>0</v>
      </c>
      <c r="CA9" s="2">
        <v>0</v>
      </c>
      <c r="CB9" s="2">
        <v>0</v>
      </c>
      <c r="CC9" s="2">
        <v>0</v>
      </c>
      <c r="CD9" s="2">
        <v>0</v>
      </c>
      <c r="CE9" s="2">
        <v>0</v>
      </c>
      <c r="CF9" s="2">
        <v>0</v>
      </c>
      <c r="CG9" s="2">
        <v>0</v>
      </c>
      <c r="CH9" s="2">
        <v>0</v>
      </c>
      <c r="CI9" s="2">
        <v>0</v>
      </c>
      <c r="CJ9" s="2">
        <v>0</v>
      </c>
      <c r="CK9" s="2">
        <v>0</v>
      </c>
      <c r="CL9" s="2">
        <v>0</v>
      </c>
      <c r="CM9" s="2">
        <v>0</v>
      </c>
      <c r="CN9" s="2">
        <v>0</v>
      </c>
      <c r="CO9" s="2">
        <v>0</v>
      </c>
      <c r="CP9" s="2">
        <v>0</v>
      </c>
      <c r="CQ9" s="2">
        <v>0</v>
      </c>
      <c r="CR9" s="2">
        <v>0</v>
      </c>
      <c r="CS9" s="2">
        <v>0</v>
      </c>
      <c r="CT9" s="2">
        <v>0</v>
      </c>
      <c r="CU9" s="2" t="s">
        <v>143</v>
      </c>
    </row>
    <row r="10" spans="1:99" s="2" customFormat="1" x14ac:dyDescent="0.25">
      <c r="A10" s="2" t="s">
        <v>184</v>
      </c>
      <c r="B10" s="2" t="s">
        <v>185</v>
      </c>
      <c r="C10" s="2" t="s">
        <v>186</v>
      </c>
      <c r="D10" s="2">
        <v>1916</v>
      </c>
      <c r="E10" s="2">
        <f t="shared" si="0"/>
        <v>99</v>
      </c>
      <c r="F10" s="2">
        <v>0</v>
      </c>
      <c r="G10" s="2">
        <v>48</v>
      </c>
      <c r="H10" s="2">
        <v>4300</v>
      </c>
      <c r="I10" s="2">
        <v>8500</v>
      </c>
      <c r="J10" s="2">
        <v>7100</v>
      </c>
      <c r="K10" s="2">
        <v>8500</v>
      </c>
      <c r="L10" s="2">
        <f t="shared" si="1"/>
        <v>370259150</v>
      </c>
      <c r="M10" s="2">
        <v>344</v>
      </c>
      <c r="N10" s="2">
        <f t="shared" si="2"/>
        <v>14984640</v>
      </c>
      <c r="O10" s="2">
        <f t="shared" si="3"/>
        <v>0.53749999999999998</v>
      </c>
      <c r="P10" s="2">
        <f t="shared" si="4"/>
        <v>1392119.84</v>
      </c>
      <c r="Q10" s="2">
        <f t="shared" si="5"/>
        <v>1.3921198400000001</v>
      </c>
      <c r="R10" s="2">
        <v>1.1000000000000001</v>
      </c>
      <c r="S10" s="2">
        <f t="shared" si="6"/>
        <v>2.848989</v>
      </c>
      <c r="T10" s="2">
        <f t="shared" si="7"/>
        <v>704</v>
      </c>
      <c r="U10" s="2">
        <f t="shared" si="8"/>
        <v>30668000.000000004</v>
      </c>
      <c r="V10" s="2">
        <v>32776.549836999999</v>
      </c>
      <c r="W10" s="2">
        <f t="shared" si="9"/>
        <v>9.9902923903175989</v>
      </c>
      <c r="X10" s="2">
        <f t="shared" si="10"/>
        <v>6.2076818798287778</v>
      </c>
      <c r="Y10" s="2">
        <f t="shared" si="11"/>
        <v>2.3885524303601469</v>
      </c>
      <c r="Z10" s="2">
        <f t="shared" si="12"/>
        <v>24.709245600828581</v>
      </c>
      <c r="AA10" s="2">
        <f t="shared" si="13"/>
        <v>1.1407428051172293</v>
      </c>
      <c r="AB10" s="2" t="e">
        <f t="shared" si="14"/>
        <v>#DIV/0!</v>
      </c>
      <c r="AC10" s="2">
        <v>0</v>
      </c>
      <c r="AD10" s="2" t="e">
        <f t="shared" si="15"/>
        <v>#DIV/0!</v>
      </c>
      <c r="AE10" s="2" t="s">
        <v>147</v>
      </c>
      <c r="AF10" s="2">
        <f t="shared" si="16"/>
        <v>2.0465116279069768</v>
      </c>
      <c r="AG10" s="2">
        <f t="shared" si="17"/>
        <v>0.56569426745724916</v>
      </c>
      <c r="AH10" s="2">
        <f t="shared" si="18"/>
        <v>0.15895938069641052</v>
      </c>
      <c r="AI10" s="2">
        <f t="shared" si="19"/>
        <v>309275290</v>
      </c>
      <c r="AJ10" s="2">
        <f t="shared" si="20"/>
        <v>8757708</v>
      </c>
      <c r="AK10" s="2">
        <f t="shared" si="21"/>
        <v>8.7577079999999992</v>
      </c>
      <c r="AL10" s="2" t="s">
        <v>187</v>
      </c>
      <c r="AM10" s="2" t="s">
        <v>188</v>
      </c>
      <c r="AN10" s="2" t="s">
        <v>189</v>
      </c>
      <c r="AO10" s="2" t="s">
        <v>190</v>
      </c>
      <c r="AP10" s="2" t="s">
        <v>147</v>
      </c>
      <c r="AQ10" s="2" t="s">
        <v>147</v>
      </c>
      <c r="AR10" s="2" t="s">
        <v>147</v>
      </c>
      <c r="AS10" s="2">
        <v>0</v>
      </c>
      <c r="AT10" s="2" t="s">
        <v>147</v>
      </c>
      <c r="AU10" s="2" t="s">
        <v>147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0</v>
      </c>
      <c r="BQ10" s="2">
        <v>0</v>
      </c>
      <c r="BR10" s="2">
        <v>0</v>
      </c>
      <c r="BS10" s="2">
        <v>0</v>
      </c>
      <c r="BT10" s="2">
        <v>0</v>
      </c>
      <c r="BU10" s="2">
        <v>0</v>
      </c>
      <c r="BV10" s="2">
        <v>0</v>
      </c>
      <c r="BW10" s="2">
        <v>0</v>
      </c>
      <c r="BX10" s="2">
        <v>0</v>
      </c>
      <c r="BY10" s="2">
        <v>0</v>
      </c>
      <c r="BZ10" s="2">
        <v>0</v>
      </c>
      <c r="CA10" s="2">
        <v>0</v>
      </c>
      <c r="CB10" s="2">
        <v>0</v>
      </c>
      <c r="CC10" s="2">
        <v>0</v>
      </c>
      <c r="CD10" s="2">
        <v>0</v>
      </c>
      <c r="CE10" s="2">
        <v>0</v>
      </c>
      <c r="CF10" s="2">
        <v>0</v>
      </c>
      <c r="CG10" s="2">
        <v>0</v>
      </c>
      <c r="CH10" s="2">
        <v>0</v>
      </c>
      <c r="CI10" s="2">
        <v>0</v>
      </c>
      <c r="CJ10" s="2">
        <v>0</v>
      </c>
      <c r="CK10" s="2">
        <v>0</v>
      </c>
      <c r="CL10" s="2">
        <v>0</v>
      </c>
      <c r="CM10" s="2">
        <v>0</v>
      </c>
      <c r="CN10" s="2">
        <v>0</v>
      </c>
      <c r="CO10" s="2">
        <v>0</v>
      </c>
      <c r="CP10" s="2">
        <v>0</v>
      </c>
      <c r="CQ10" s="2">
        <v>0</v>
      </c>
      <c r="CR10" s="2">
        <v>0</v>
      </c>
      <c r="CS10" s="2">
        <v>0</v>
      </c>
      <c r="CT10" s="2">
        <v>0</v>
      </c>
      <c r="CU10" s="2" t="s">
        <v>143</v>
      </c>
    </row>
    <row r="11" spans="1:99" s="2" customFormat="1" x14ac:dyDescent="0.25">
      <c r="A11" s="2" t="s">
        <v>191</v>
      </c>
      <c r="B11" s="2" t="s">
        <v>192</v>
      </c>
      <c r="C11" s="2" t="s">
        <v>193</v>
      </c>
      <c r="F11" s="2">
        <v>0</v>
      </c>
      <c r="G11" s="2">
        <v>23</v>
      </c>
      <c r="H11" s="2">
        <v>0</v>
      </c>
      <c r="I11" s="2">
        <v>0</v>
      </c>
      <c r="J11" s="2">
        <v>2280</v>
      </c>
      <c r="K11" s="2">
        <v>2280</v>
      </c>
      <c r="L11" s="2">
        <f t="shared" si="1"/>
        <v>99316572</v>
      </c>
      <c r="M11" s="2">
        <v>250</v>
      </c>
      <c r="N11" s="2">
        <f t="shared" si="2"/>
        <v>10890000</v>
      </c>
      <c r="O11" s="2">
        <f t="shared" si="3"/>
        <v>0.390625</v>
      </c>
      <c r="P11" s="2">
        <f t="shared" si="4"/>
        <v>1011715</v>
      </c>
      <c r="Q11" s="2">
        <f t="shared" si="5"/>
        <v>1.0117150000000001</v>
      </c>
      <c r="R11" s="2">
        <v>2.19</v>
      </c>
      <c r="S11" s="2">
        <f t="shared" si="6"/>
        <v>5.6720780999999993</v>
      </c>
      <c r="T11" s="2">
        <f t="shared" si="7"/>
        <v>1401.6</v>
      </c>
      <c r="U11" s="2">
        <f t="shared" si="8"/>
        <v>61057200</v>
      </c>
      <c r="W11" s="2">
        <f t="shared" si="9"/>
        <v>0</v>
      </c>
      <c r="X11" s="2">
        <f t="shared" si="10"/>
        <v>0</v>
      </c>
      <c r="Y11" s="2">
        <f t="shared" si="11"/>
        <v>0</v>
      </c>
      <c r="Z11" s="2">
        <f t="shared" si="12"/>
        <v>9.1199790633608817</v>
      </c>
      <c r="AA11" s="2">
        <f t="shared" si="13"/>
        <v>0</v>
      </c>
      <c r="AB11" s="2" t="e">
        <f t="shared" si="14"/>
        <v>#DIV/0!</v>
      </c>
      <c r="AC11" s="2">
        <v>0</v>
      </c>
      <c r="AD11" s="2" t="e">
        <f t="shared" si="15"/>
        <v>#DIV/0!</v>
      </c>
      <c r="AE11" s="2" t="s">
        <v>147</v>
      </c>
      <c r="AF11" s="2">
        <f t="shared" si="16"/>
        <v>5.6063999999999998</v>
      </c>
      <c r="AG11" s="2">
        <f t="shared" si="17"/>
        <v>0.24492061986545216</v>
      </c>
      <c r="AH11" s="2">
        <f t="shared" si="18"/>
        <v>0.35974207050200008</v>
      </c>
      <c r="AI11" s="2">
        <f t="shared" si="19"/>
        <v>99316572</v>
      </c>
      <c r="AJ11" s="2">
        <f t="shared" si="20"/>
        <v>2812334.4</v>
      </c>
      <c r="AK11" s="2">
        <f t="shared" si="21"/>
        <v>2.8123344000000001</v>
      </c>
      <c r="AL11" s="2" t="s">
        <v>147</v>
      </c>
      <c r="AM11" s="2" t="s">
        <v>147</v>
      </c>
      <c r="AN11" s="2" t="s">
        <v>147</v>
      </c>
      <c r="AO11" s="2" t="s">
        <v>147</v>
      </c>
      <c r="AP11" s="2" t="s">
        <v>147</v>
      </c>
      <c r="AQ11" s="2" t="s">
        <v>147</v>
      </c>
      <c r="AR11" s="2" t="s">
        <v>147</v>
      </c>
      <c r="AS11" s="2">
        <v>0</v>
      </c>
      <c r="AT11" s="2" t="s">
        <v>147</v>
      </c>
      <c r="AU11" s="2" t="s">
        <v>147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2">
        <v>0</v>
      </c>
      <c r="BU11" s="2">
        <v>0</v>
      </c>
      <c r="BV11" s="2">
        <v>0</v>
      </c>
      <c r="BW11" s="2">
        <v>0</v>
      </c>
      <c r="BX11" s="2">
        <v>0</v>
      </c>
      <c r="BY11" s="2">
        <v>0</v>
      </c>
      <c r="BZ11" s="2">
        <v>0</v>
      </c>
      <c r="CA11" s="2">
        <v>0</v>
      </c>
      <c r="CB11" s="2">
        <v>0</v>
      </c>
      <c r="CC11" s="2">
        <v>0</v>
      </c>
      <c r="CD11" s="2">
        <v>0</v>
      </c>
      <c r="CE11" s="2">
        <v>0</v>
      </c>
      <c r="CF11" s="2">
        <v>0</v>
      </c>
      <c r="CG11" s="2">
        <v>0</v>
      </c>
      <c r="CH11" s="2">
        <v>0</v>
      </c>
      <c r="CI11" s="2">
        <v>0</v>
      </c>
      <c r="CJ11" s="2">
        <v>0</v>
      </c>
      <c r="CK11" s="2">
        <v>0</v>
      </c>
      <c r="CL11" s="2">
        <v>0</v>
      </c>
      <c r="CM11" s="2">
        <v>0</v>
      </c>
      <c r="CN11" s="2">
        <v>0</v>
      </c>
      <c r="CO11" s="2">
        <v>0</v>
      </c>
      <c r="CP11" s="2">
        <v>0</v>
      </c>
      <c r="CQ11" s="2">
        <v>0</v>
      </c>
      <c r="CR11" s="2">
        <v>0</v>
      </c>
      <c r="CS11" s="2">
        <v>0</v>
      </c>
      <c r="CT11" s="2">
        <v>0</v>
      </c>
      <c r="CU11" s="2" t="s">
        <v>143</v>
      </c>
    </row>
    <row r="12" spans="1:99" s="2" customFormat="1" x14ac:dyDescent="0.25">
      <c r="A12" s="2" t="s">
        <v>194</v>
      </c>
      <c r="B12" s="2" t="s">
        <v>195</v>
      </c>
      <c r="C12" s="2" t="s">
        <v>196</v>
      </c>
      <c r="D12" s="2">
        <v>1860</v>
      </c>
      <c r="E12" s="2">
        <f t="shared" ref="E12:E27" si="22">2015-D12</f>
        <v>155</v>
      </c>
      <c r="F12" s="2">
        <v>0</v>
      </c>
      <c r="G12" s="2">
        <v>14</v>
      </c>
      <c r="H12" s="2">
        <v>7400</v>
      </c>
      <c r="I12" s="2">
        <v>11800</v>
      </c>
      <c r="J12" s="2">
        <v>8700</v>
      </c>
      <c r="K12" s="2">
        <v>11800</v>
      </c>
      <c r="L12" s="2">
        <f t="shared" si="1"/>
        <v>514006820</v>
      </c>
      <c r="M12" s="2">
        <v>444</v>
      </c>
      <c r="N12" s="2">
        <f t="shared" si="2"/>
        <v>19340640</v>
      </c>
      <c r="O12" s="2">
        <f t="shared" si="3"/>
        <v>0.69375000000000009</v>
      </c>
      <c r="P12" s="2">
        <f t="shared" si="4"/>
        <v>1796805.84</v>
      </c>
      <c r="Q12" s="2">
        <f t="shared" si="5"/>
        <v>1.79680584</v>
      </c>
      <c r="R12" s="2">
        <v>7</v>
      </c>
      <c r="S12" s="2">
        <f t="shared" si="6"/>
        <v>18.129929999999998</v>
      </c>
      <c r="T12" s="2">
        <f t="shared" si="7"/>
        <v>4480</v>
      </c>
      <c r="U12" s="2">
        <f t="shared" si="8"/>
        <v>195160000</v>
      </c>
      <c r="V12" s="2">
        <v>42761.569709000003</v>
      </c>
      <c r="W12" s="2">
        <f t="shared" si="9"/>
        <v>13.0337264473032</v>
      </c>
      <c r="X12" s="2">
        <f t="shared" si="10"/>
        <v>8.0987847334663474</v>
      </c>
      <c r="Y12" s="2">
        <f t="shared" si="11"/>
        <v>2.7429185884783842</v>
      </c>
      <c r="Z12" s="2">
        <f t="shared" si="12"/>
        <v>26.576515565151929</v>
      </c>
      <c r="AA12" s="2">
        <f t="shared" si="13"/>
        <v>1.2145551421194647</v>
      </c>
      <c r="AB12" s="2" t="e">
        <f t="shared" si="14"/>
        <v>#DIV/0!</v>
      </c>
      <c r="AC12" s="2">
        <v>0</v>
      </c>
      <c r="AD12" s="2" t="e">
        <f t="shared" si="15"/>
        <v>#DIV/0!</v>
      </c>
      <c r="AE12" s="2" t="s">
        <v>147</v>
      </c>
      <c r="AF12" s="2">
        <f t="shared" si="16"/>
        <v>10.09009009009009</v>
      </c>
      <c r="AG12" s="2">
        <f t="shared" si="17"/>
        <v>0.53555992005008679</v>
      </c>
      <c r="AH12" s="2">
        <f t="shared" si="18"/>
        <v>0.16743636451061367</v>
      </c>
      <c r="AI12" s="2">
        <f t="shared" si="19"/>
        <v>378971130</v>
      </c>
      <c r="AJ12" s="2">
        <f t="shared" si="20"/>
        <v>10731276</v>
      </c>
      <c r="AK12" s="2">
        <f t="shared" si="21"/>
        <v>10.731275999999999</v>
      </c>
      <c r="AL12" s="2" t="s">
        <v>197</v>
      </c>
      <c r="AM12" s="2" t="s">
        <v>198</v>
      </c>
      <c r="AN12" s="2" t="s">
        <v>199</v>
      </c>
      <c r="AO12" s="2" t="s">
        <v>200</v>
      </c>
      <c r="AP12" s="2" t="s">
        <v>147</v>
      </c>
      <c r="AQ12" s="2" t="s">
        <v>147</v>
      </c>
      <c r="AR12" s="2" t="s">
        <v>147</v>
      </c>
      <c r="AS12" s="2">
        <v>0</v>
      </c>
      <c r="AT12" s="2" t="s">
        <v>147</v>
      </c>
      <c r="AU12" s="2" t="s">
        <v>147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2">
        <v>0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0</v>
      </c>
      <c r="CM12" s="2">
        <v>0</v>
      </c>
      <c r="CN12" s="2">
        <v>0</v>
      </c>
      <c r="CO12" s="2">
        <v>0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2" t="s">
        <v>143</v>
      </c>
    </row>
    <row r="13" spans="1:99" s="2" customFormat="1" x14ac:dyDescent="0.25">
      <c r="A13" s="2" t="s">
        <v>201</v>
      </c>
      <c r="B13" s="2" t="s">
        <v>202</v>
      </c>
      <c r="C13" s="2" t="s">
        <v>203</v>
      </c>
      <c r="D13" s="2">
        <v>1941</v>
      </c>
      <c r="E13" s="2">
        <f t="shared" si="22"/>
        <v>74</v>
      </c>
      <c r="F13" s="2">
        <v>0</v>
      </c>
      <c r="G13" s="2">
        <v>130</v>
      </c>
      <c r="H13" s="2">
        <v>15600</v>
      </c>
      <c r="I13" s="2">
        <v>42000</v>
      </c>
      <c r="J13" s="2">
        <v>42000</v>
      </c>
      <c r="K13" s="2">
        <v>42000</v>
      </c>
      <c r="L13" s="2">
        <f t="shared" si="1"/>
        <v>1829515800</v>
      </c>
      <c r="M13" s="2">
        <v>868</v>
      </c>
      <c r="N13" s="2">
        <f t="shared" si="2"/>
        <v>37810080</v>
      </c>
      <c r="O13" s="2">
        <f t="shared" si="3"/>
        <v>1.3562500000000002</v>
      </c>
      <c r="P13" s="2">
        <f t="shared" si="4"/>
        <v>3512674.48</v>
      </c>
      <c r="Q13" s="2">
        <f t="shared" si="5"/>
        <v>3.5126744800000003</v>
      </c>
      <c r="R13" s="2">
        <v>34.6</v>
      </c>
      <c r="S13" s="2">
        <f t="shared" si="6"/>
        <v>89.613653999999997</v>
      </c>
      <c r="T13" s="2">
        <f t="shared" si="7"/>
        <v>22144</v>
      </c>
      <c r="U13" s="2">
        <f t="shared" si="8"/>
        <v>964648000</v>
      </c>
      <c r="V13" s="2">
        <v>79338.020529999994</v>
      </c>
      <c r="W13" s="2">
        <f t="shared" si="9"/>
        <v>24.182228657543998</v>
      </c>
      <c r="X13" s="2">
        <f t="shared" si="10"/>
        <v>15.02614506025882</v>
      </c>
      <c r="Y13" s="2">
        <f t="shared" si="11"/>
        <v>3.6397559256102214</v>
      </c>
      <c r="Z13" s="2">
        <f t="shared" si="12"/>
        <v>48.386985692704165</v>
      </c>
      <c r="AA13" s="2">
        <f t="shared" si="13"/>
        <v>0.46678288175660959</v>
      </c>
      <c r="AB13" s="2" t="e">
        <f t="shared" si="14"/>
        <v>#DIV/0!</v>
      </c>
      <c r="AC13" s="2">
        <v>0</v>
      </c>
      <c r="AD13" s="2" t="e">
        <f t="shared" si="15"/>
        <v>#DIV/0!</v>
      </c>
      <c r="AE13" s="2" t="s">
        <v>147</v>
      </c>
      <c r="AF13" s="2">
        <f t="shared" si="16"/>
        <v>25.511520737327189</v>
      </c>
      <c r="AG13" s="2">
        <f t="shared" si="17"/>
        <v>0.69738117280740575</v>
      </c>
      <c r="AH13" s="2">
        <f t="shared" si="18"/>
        <v>6.7804185448216966E-2</v>
      </c>
      <c r="AI13" s="2">
        <f t="shared" si="19"/>
        <v>1829515800</v>
      </c>
      <c r="AJ13" s="2">
        <f t="shared" si="20"/>
        <v>51806160</v>
      </c>
      <c r="AK13" s="2">
        <f t="shared" si="21"/>
        <v>51.806159999999998</v>
      </c>
      <c r="AL13" s="2" t="s">
        <v>155</v>
      </c>
      <c r="AM13" s="2" t="s">
        <v>156</v>
      </c>
      <c r="AN13" s="2" t="s">
        <v>157</v>
      </c>
      <c r="AO13" s="2" t="s">
        <v>158</v>
      </c>
      <c r="AP13" s="2" t="s">
        <v>147</v>
      </c>
      <c r="AQ13" s="2" t="s">
        <v>147</v>
      </c>
      <c r="AR13" s="2" t="s">
        <v>147</v>
      </c>
      <c r="AS13" s="2">
        <v>0</v>
      </c>
      <c r="AT13" s="2" t="s">
        <v>147</v>
      </c>
      <c r="AU13" s="2" t="s">
        <v>147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0</v>
      </c>
      <c r="BU13" s="2">
        <v>0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0</v>
      </c>
      <c r="CB13" s="2">
        <v>0</v>
      </c>
      <c r="CC13" s="2">
        <v>0</v>
      </c>
      <c r="CD13" s="2">
        <v>0</v>
      </c>
      <c r="CE13" s="2">
        <v>0</v>
      </c>
      <c r="CF13" s="2">
        <v>0</v>
      </c>
      <c r="CG13" s="2">
        <v>0</v>
      </c>
      <c r="CH13" s="2">
        <v>0</v>
      </c>
      <c r="CI13" s="2">
        <v>0</v>
      </c>
      <c r="CJ13" s="2">
        <v>0</v>
      </c>
      <c r="CK13" s="2">
        <v>0</v>
      </c>
      <c r="CL13" s="2">
        <v>0</v>
      </c>
      <c r="CM13" s="2">
        <v>0</v>
      </c>
      <c r="CN13" s="2">
        <v>0</v>
      </c>
      <c r="CO13" s="2">
        <v>0</v>
      </c>
      <c r="CP13" s="2">
        <v>0</v>
      </c>
      <c r="CQ13" s="2">
        <v>0</v>
      </c>
      <c r="CR13" s="2">
        <v>0</v>
      </c>
      <c r="CS13" s="2">
        <v>0</v>
      </c>
      <c r="CT13" s="2">
        <v>0</v>
      </c>
      <c r="CU13" s="2" t="s">
        <v>143</v>
      </c>
    </row>
    <row r="14" spans="1:99" s="2" customFormat="1" x14ac:dyDescent="0.25">
      <c r="A14" s="2" t="s">
        <v>204</v>
      </c>
      <c r="B14" s="2" t="s">
        <v>205</v>
      </c>
      <c r="C14" s="2" t="s">
        <v>206</v>
      </c>
      <c r="D14" s="2">
        <v>1882</v>
      </c>
      <c r="E14" s="2">
        <f t="shared" si="22"/>
        <v>133</v>
      </c>
      <c r="F14" s="2">
        <v>0</v>
      </c>
      <c r="G14" s="2">
        <v>25</v>
      </c>
      <c r="H14" s="2">
        <v>220</v>
      </c>
      <c r="I14" s="2">
        <v>6900</v>
      </c>
      <c r="J14" s="2">
        <v>4700</v>
      </c>
      <c r="K14" s="2">
        <v>6900</v>
      </c>
      <c r="L14" s="2">
        <f t="shared" si="1"/>
        <v>300563310</v>
      </c>
      <c r="M14" s="2">
        <v>388</v>
      </c>
      <c r="N14" s="2">
        <f t="shared" si="2"/>
        <v>16901280</v>
      </c>
      <c r="O14" s="2">
        <f t="shared" si="3"/>
        <v>0.60625000000000007</v>
      </c>
      <c r="P14" s="2">
        <f t="shared" si="4"/>
        <v>1570181.68</v>
      </c>
      <c r="Q14" s="2">
        <f t="shared" si="5"/>
        <v>1.5701816800000001</v>
      </c>
      <c r="R14" s="2">
        <v>3.92</v>
      </c>
      <c r="S14" s="2">
        <f t="shared" si="6"/>
        <v>10.152760799999999</v>
      </c>
      <c r="T14" s="2">
        <f t="shared" si="7"/>
        <v>2508.8000000000002</v>
      </c>
      <c r="U14" s="2">
        <f t="shared" si="8"/>
        <v>109289600</v>
      </c>
      <c r="V14" s="2">
        <v>40620.287312</v>
      </c>
      <c r="W14" s="2">
        <f t="shared" si="9"/>
        <v>12.381063572697599</v>
      </c>
      <c r="X14" s="2">
        <f t="shared" si="10"/>
        <v>7.6932386951689287</v>
      </c>
      <c r="Y14" s="2">
        <f t="shared" si="11"/>
        <v>2.7872626278705197</v>
      </c>
      <c r="Z14" s="2">
        <f t="shared" si="12"/>
        <v>17.783464329328904</v>
      </c>
      <c r="AA14" s="2">
        <f t="shared" si="13"/>
        <v>2.1356396903515327</v>
      </c>
      <c r="AB14" s="2" t="e">
        <f t="shared" si="14"/>
        <v>#DIV/0!</v>
      </c>
      <c r="AC14" s="2">
        <v>0</v>
      </c>
      <c r="AD14" s="2" t="e">
        <f t="shared" si="15"/>
        <v>#DIV/0!</v>
      </c>
      <c r="AE14" s="2">
        <v>2.3336000000000001</v>
      </c>
      <c r="AF14" s="2">
        <f t="shared" si="16"/>
        <v>6.4659793814432991</v>
      </c>
      <c r="AG14" s="2">
        <f t="shared" si="17"/>
        <v>0.38335578229814077</v>
      </c>
      <c r="AH14" s="2">
        <f t="shared" si="18"/>
        <v>0.27084444702033134</v>
      </c>
      <c r="AI14" s="2">
        <f t="shared" si="19"/>
        <v>204731530</v>
      </c>
      <c r="AJ14" s="2">
        <f t="shared" si="20"/>
        <v>5797356</v>
      </c>
      <c r="AK14" s="2">
        <f t="shared" si="21"/>
        <v>5.7973559999999997</v>
      </c>
      <c r="AL14" s="2" t="s">
        <v>207</v>
      </c>
      <c r="AM14" s="2" t="s">
        <v>208</v>
      </c>
      <c r="AN14" s="2" t="s">
        <v>209</v>
      </c>
      <c r="AO14" s="2" t="s">
        <v>210</v>
      </c>
      <c r="AP14" s="2" t="s">
        <v>211</v>
      </c>
      <c r="AQ14" s="2" t="s">
        <v>212</v>
      </c>
      <c r="AR14" s="2" t="s">
        <v>213</v>
      </c>
      <c r="AS14" s="2">
        <v>1</v>
      </c>
      <c r="AT14" s="2" t="s">
        <v>214</v>
      </c>
      <c r="AU14" s="2" t="s">
        <v>215</v>
      </c>
      <c r="AV14" s="2">
        <v>14</v>
      </c>
      <c r="AW14" s="5">
        <v>93</v>
      </c>
      <c r="AX14" s="5">
        <v>7</v>
      </c>
      <c r="AY14" s="2">
        <v>0</v>
      </c>
      <c r="AZ14" s="5">
        <v>25.1</v>
      </c>
      <c r="BA14" s="5">
        <v>9.3000000000000007</v>
      </c>
      <c r="BB14" s="5">
        <v>4.0999999999999996</v>
      </c>
      <c r="BC14" s="5">
        <v>4.3</v>
      </c>
      <c r="BD14" s="5">
        <v>0.7</v>
      </c>
      <c r="BE14" s="5">
        <v>13.9</v>
      </c>
      <c r="BF14" s="5">
        <v>11.6</v>
      </c>
      <c r="BG14" s="5">
        <v>8.5</v>
      </c>
      <c r="BH14" s="5">
        <v>22.3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5">
        <v>0.1</v>
      </c>
      <c r="BO14" s="5">
        <v>499</v>
      </c>
      <c r="BP14" s="5">
        <v>5</v>
      </c>
      <c r="BQ14" s="5">
        <v>499</v>
      </c>
      <c r="BR14" s="5">
        <v>5</v>
      </c>
      <c r="BS14" s="5">
        <v>0.7</v>
      </c>
      <c r="BT14" s="5">
        <v>0.01</v>
      </c>
      <c r="BU14" s="5">
        <v>578</v>
      </c>
      <c r="BV14" s="5">
        <v>578</v>
      </c>
      <c r="BW14" s="5">
        <v>0.81</v>
      </c>
      <c r="BX14" s="5">
        <v>2780</v>
      </c>
      <c r="BY14" s="5">
        <v>264</v>
      </c>
      <c r="BZ14" s="5">
        <v>2780</v>
      </c>
      <c r="CA14" s="5">
        <v>264</v>
      </c>
      <c r="CB14" s="5">
        <v>1.35</v>
      </c>
      <c r="CC14" s="5">
        <v>0.13</v>
      </c>
      <c r="CD14" s="5">
        <v>81</v>
      </c>
      <c r="CE14" s="5">
        <v>98</v>
      </c>
      <c r="CF14" s="5">
        <v>1</v>
      </c>
      <c r="CG14" s="2">
        <v>0</v>
      </c>
      <c r="CH14" s="5">
        <v>15</v>
      </c>
      <c r="CI14" s="5">
        <v>3</v>
      </c>
      <c r="CJ14" s="5">
        <v>2</v>
      </c>
      <c r="CK14" s="2">
        <v>0</v>
      </c>
      <c r="CL14" s="2">
        <v>0</v>
      </c>
      <c r="CM14" s="2">
        <v>0</v>
      </c>
      <c r="CN14" s="2">
        <v>0</v>
      </c>
      <c r="CO14" s="2">
        <v>0</v>
      </c>
      <c r="CP14" s="2">
        <v>0</v>
      </c>
      <c r="CQ14" s="2">
        <v>0</v>
      </c>
      <c r="CR14" s="2">
        <v>0</v>
      </c>
      <c r="CS14" s="5">
        <v>0.95982999999999996</v>
      </c>
      <c r="CT14" s="5">
        <v>0.97123000000000004</v>
      </c>
      <c r="CU14" s="2" t="s">
        <v>143</v>
      </c>
    </row>
    <row r="15" spans="1:99" s="2" customFormat="1" x14ac:dyDescent="0.25">
      <c r="A15" s="2" t="s">
        <v>216</v>
      </c>
      <c r="B15" s="2" t="s">
        <v>217</v>
      </c>
      <c r="C15" s="2" t="s">
        <v>218</v>
      </c>
      <c r="D15" s="2">
        <v>1872</v>
      </c>
      <c r="E15" s="2">
        <f t="shared" si="22"/>
        <v>143</v>
      </c>
      <c r="F15" s="2">
        <v>0</v>
      </c>
      <c r="G15" s="2">
        <v>23</v>
      </c>
      <c r="H15" s="2">
        <v>1845</v>
      </c>
      <c r="I15" s="2">
        <v>4600</v>
      </c>
      <c r="J15" s="2">
        <v>4600</v>
      </c>
      <c r="K15" s="2">
        <v>4600</v>
      </c>
      <c r="L15" s="2">
        <f t="shared" si="1"/>
        <v>200375540</v>
      </c>
      <c r="M15" s="2">
        <v>363</v>
      </c>
      <c r="N15" s="2">
        <f t="shared" si="2"/>
        <v>15812280</v>
      </c>
      <c r="O15" s="2">
        <f t="shared" si="3"/>
        <v>0.56718750000000007</v>
      </c>
      <c r="P15" s="2">
        <f t="shared" si="4"/>
        <v>1469010.18</v>
      </c>
      <c r="Q15" s="2">
        <f t="shared" si="5"/>
        <v>1.4690101800000002</v>
      </c>
      <c r="R15" s="2">
        <v>1.38</v>
      </c>
      <c r="S15" s="2">
        <f t="shared" si="6"/>
        <v>3.5741861999999993</v>
      </c>
      <c r="T15" s="2">
        <f t="shared" si="7"/>
        <v>883.19999999999993</v>
      </c>
      <c r="U15" s="2">
        <f t="shared" si="8"/>
        <v>38474400</v>
      </c>
      <c r="V15" s="2">
        <v>37158.964634999997</v>
      </c>
      <c r="W15" s="2">
        <f t="shared" si="9"/>
        <v>11.326052420747999</v>
      </c>
      <c r="X15" s="2">
        <f t="shared" si="10"/>
        <v>7.0376849480811901</v>
      </c>
      <c r="Y15" s="2">
        <f t="shared" si="11"/>
        <v>2.6360949904740649</v>
      </c>
      <c r="Z15" s="2">
        <f t="shared" si="12"/>
        <v>12.672147217226104</v>
      </c>
      <c r="AA15" s="2">
        <f t="shared" si="13"/>
        <v>1.9961290891285313</v>
      </c>
      <c r="AB15" s="2" t="e">
        <f t="shared" si="14"/>
        <v>#DIV/0!</v>
      </c>
      <c r="AC15" s="2">
        <v>0</v>
      </c>
      <c r="AD15" s="2" t="e">
        <f t="shared" si="15"/>
        <v>#DIV/0!</v>
      </c>
      <c r="AE15" s="2" t="s">
        <v>147</v>
      </c>
      <c r="AF15" s="2">
        <f t="shared" si="16"/>
        <v>2.4330578512396692</v>
      </c>
      <c r="AG15" s="2">
        <f t="shared" si="17"/>
        <v>0.28242192576633457</v>
      </c>
      <c r="AH15" s="2">
        <f t="shared" si="18"/>
        <v>0.2589016758524133</v>
      </c>
      <c r="AI15" s="2">
        <f t="shared" si="19"/>
        <v>200375540</v>
      </c>
      <c r="AJ15" s="2">
        <f t="shared" si="20"/>
        <v>5674008</v>
      </c>
      <c r="AK15" s="2">
        <f t="shared" si="21"/>
        <v>5.6740079999999997</v>
      </c>
      <c r="AL15" s="2" t="s">
        <v>219</v>
      </c>
      <c r="AM15" s="2" t="s">
        <v>220</v>
      </c>
      <c r="AN15" s="2" t="s">
        <v>221</v>
      </c>
      <c r="AO15" s="2" t="s">
        <v>222</v>
      </c>
      <c r="AP15" s="2" t="s">
        <v>147</v>
      </c>
      <c r="AQ15" s="2" t="s">
        <v>147</v>
      </c>
      <c r="AR15" s="2" t="s">
        <v>147</v>
      </c>
      <c r="AS15" s="2">
        <v>0</v>
      </c>
      <c r="AT15" s="2" t="s">
        <v>147</v>
      </c>
      <c r="AU15" s="2" t="s">
        <v>147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2">
        <v>0</v>
      </c>
      <c r="BR15" s="2">
        <v>0</v>
      </c>
      <c r="BS15" s="2">
        <v>0</v>
      </c>
      <c r="BT15" s="2">
        <v>0</v>
      </c>
      <c r="BU15" s="2">
        <v>0</v>
      </c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2">
        <v>0</v>
      </c>
      <c r="CB15" s="2">
        <v>0</v>
      </c>
      <c r="CC15" s="2">
        <v>0</v>
      </c>
      <c r="CD15" s="2">
        <v>0</v>
      </c>
      <c r="CE15" s="2">
        <v>0</v>
      </c>
      <c r="CF15" s="2">
        <v>0</v>
      </c>
      <c r="CG15" s="2">
        <v>0</v>
      </c>
      <c r="CH15" s="2">
        <v>0</v>
      </c>
      <c r="CI15" s="2">
        <v>0</v>
      </c>
      <c r="CJ15" s="2">
        <v>0</v>
      </c>
      <c r="CK15" s="2">
        <v>0</v>
      </c>
      <c r="CL15" s="2">
        <v>0</v>
      </c>
      <c r="CM15" s="2">
        <v>0</v>
      </c>
      <c r="CN15" s="2">
        <v>0</v>
      </c>
      <c r="CO15" s="2">
        <v>0</v>
      </c>
      <c r="CP15" s="2">
        <v>0</v>
      </c>
      <c r="CQ15" s="2">
        <v>0</v>
      </c>
      <c r="CR15" s="2">
        <v>0</v>
      </c>
      <c r="CS15" s="2">
        <v>0</v>
      </c>
      <c r="CT15" s="2">
        <v>0</v>
      </c>
      <c r="CU15" s="2" t="s">
        <v>143</v>
      </c>
    </row>
    <row r="16" spans="1:99" s="2" customFormat="1" x14ac:dyDescent="0.25">
      <c r="A16" s="2" t="s">
        <v>223</v>
      </c>
      <c r="B16" s="2" t="s">
        <v>224</v>
      </c>
      <c r="C16" s="2" t="s">
        <v>225</v>
      </c>
      <c r="D16" s="2">
        <v>1900</v>
      </c>
      <c r="E16" s="2">
        <f t="shared" si="22"/>
        <v>115</v>
      </c>
      <c r="F16" s="2">
        <v>0</v>
      </c>
      <c r="G16" s="2">
        <v>12</v>
      </c>
      <c r="H16" s="2">
        <v>2500</v>
      </c>
      <c r="I16" s="2">
        <v>5100</v>
      </c>
      <c r="J16" s="2">
        <v>428</v>
      </c>
      <c r="K16" s="2">
        <v>5100</v>
      </c>
      <c r="L16" s="2">
        <f t="shared" si="1"/>
        <v>222155490</v>
      </c>
      <c r="M16" s="2">
        <v>5100</v>
      </c>
      <c r="N16" s="2">
        <f t="shared" si="2"/>
        <v>222156000</v>
      </c>
      <c r="O16" s="2">
        <f t="shared" si="3"/>
        <v>7.96875</v>
      </c>
      <c r="P16" s="2">
        <f t="shared" si="4"/>
        <v>20638986</v>
      </c>
      <c r="Q16" s="2">
        <f t="shared" si="5"/>
        <v>20.638986000000003</v>
      </c>
      <c r="R16" s="2">
        <v>23.9</v>
      </c>
      <c r="S16" s="2">
        <f t="shared" si="6"/>
        <v>61.900760999999989</v>
      </c>
      <c r="T16" s="2">
        <f t="shared" si="7"/>
        <v>15296</v>
      </c>
      <c r="U16" s="2">
        <f t="shared" si="8"/>
        <v>666332000</v>
      </c>
      <c r="W16" s="2">
        <f t="shared" si="9"/>
        <v>0</v>
      </c>
      <c r="X16" s="2">
        <f t="shared" si="10"/>
        <v>0</v>
      </c>
      <c r="Y16" s="2">
        <f t="shared" si="11"/>
        <v>0</v>
      </c>
      <c r="Z16" s="2">
        <f t="shared" si="12"/>
        <v>0.99999770431588608</v>
      </c>
      <c r="AA16" s="2">
        <f t="shared" si="13"/>
        <v>0</v>
      </c>
      <c r="AB16" s="2" t="e">
        <f t="shared" si="14"/>
        <v>#DIV/0!</v>
      </c>
      <c r="AC16" s="2">
        <v>0</v>
      </c>
      <c r="AD16" s="2" t="e">
        <f t="shared" si="15"/>
        <v>#DIV/0!</v>
      </c>
      <c r="AE16" s="2" t="s">
        <v>147</v>
      </c>
      <c r="AF16" s="2">
        <f t="shared" si="16"/>
        <v>2.9992156862745096</v>
      </c>
      <c r="AG16" s="2">
        <f t="shared" si="17"/>
        <v>5.9458702502344189E-3</v>
      </c>
      <c r="AH16" s="2">
        <f t="shared" si="18"/>
        <v>39.09421304483417</v>
      </c>
      <c r="AI16" s="2">
        <f t="shared" si="19"/>
        <v>18643637.199999999</v>
      </c>
      <c r="AJ16" s="2">
        <f t="shared" si="20"/>
        <v>527929.44000000006</v>
      </c>
      <c r="AK16" s="2">
        <f t="shared" si="21"/>
        <v>0.52792944000000008</v>
      </c>
      <c r="AL16" s="2" t="s">
        <v>147</v>
      </c>
      <c r="AM16" s="2" t="s">
        <v>147</v>
      </c>
      <c r="AN16" s="2" t="s">
        <v>147</v>
      </c>
      <c r="AO16" s="2" t="s">
        <v>147</v>
      </c>
      <c r="AP16" s="2" t="s">
        <v>147</v>
      </c>
      <c r="AQ16" s="2" t="s">
        <v>147</v>
      </c>
      <c r="AR16" s="2" t="s">
        <v>147</v>
      </c>
      <c r="AS16" s="2">
        <v>0</v>
      </c>
      <c r="AT16" s="2" t="s">
        <v>147</v>
      </c>
      <c r="AU16" s="2" t="s">
        <v>147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2">
        <v>0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>
        <v>0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K16" s="2">
        <v>0</v>
      </c>
      <c r="CL16" s="2">
        <v>0</v>
      </c>
      <c r="CM16" s="2">
        <v>0</v>
      </c>
      <c r="CN16" s="2">
        <v>0</v>
      </c>
      <c r="CO16" s="2">
        <v>0</v>
      </c>
      <c r="CP16" s="2">
        <v>0</v>
      </c>
      <c r="CQ16" s="2">
        <v>0</v>
      </c>
      <c r="CR16" s="2">
        <v>0</v>
      </c>
      <c r="CS16" s="2">
        <v>0</v>
      </c>
      <c r="CT16" s="2">
        <v>0</v>
      </c>
      <c r="CU16" s="2" t="s">
        <v>143</v>
      </c>
    </row>
    <row r="17" spans="1:99" s="2" customFormat="1" x14ac:dyDescent="0.25">
      <c r="A17" s="2" t="s">
        <v>226</v>
      </c>
      <c r="B17" s="2" t="s">
        <v>227</v>
      </c>
      <c r="C17" s="2" t="s">
        <v>228</v>
      </c>
      <c r="D17" s="2">
        <v>1903</v>
      </c>
      <c r="E17" s="2">
        <f t="shared" si="22"/>
        <v>112</v>
      </c>
      <c r="F17" s="2">
        <v>0</v>
      </c>
      <c r="G17" s="2">
        <v>27</v>
      </c>
      <c r="H17" s="2">
        <v>2600</v>
      </c>
      <c r="I17" s="2">
        <v>8700</v>
      </c>
      <c r="J17" s="2">
        <v>8700</v>
      </c>
      <c r="K17" s="2">
        <v>8700</v>
      </c>
      <c r="L17" s="2">
        <f t="shared" si="1"/>
        <v>378971130</v>
      </c>
      <c r="M17" s="2">
        <v>685</v>
      </c>
      <c r="N17" s="2">
        <f t="shared" si="2"/>
        <v>29838600</v>
      </c>
      <c r="O17" s="2">
        <f t="shared" si="3"/>
        <v>1.0703125</v>
      </c>
      <c r="P17" s="2">
        <f t="shared" si="4"/>
        <v>2772099.1</v>
      </c>
      <c r="Q17" s="2">
        <f t="shared" si="5"/>
        <v>2.7720991000000001</v>
      </c>
      <c r="R17" s="2">
        <v>16.5</v>
      </c>
      <c r="S17" s="2">
        <f t="shared" si="6"/>
        <v>42.734834999999997</v>
      </c>
      <c r="T17" s="2">
        <f t="shared" si="7"/>
        <v>10560</v>
      </c>
      <c r="U17" s="2">
        <f t="shared" si="8"/>
        <v>460020000</v>
      </c>
      <c r="V17" s="2">
        <v>38971.469225000001</v>
      </c>
      <c r="W17" s="2">
        <f t="shared" si="9"/>
        <v>11.878503819779999</v>
      </c>
      <c r="X17" s="2">
        <f t="shared" si="10"/>
        <v>7.3809624423996505</v>
      </c>
      <c r="Y17" s="2">
        <f t="shared" si="11"/>
        <v>2.0125758493204366</v>
      </c>
      <c r="Z17" s="2">
        <f t="shared" si="12"/>
        <v>12.700700770143371</v>
      </c>
      <c r="AA17" s="2">
        <f t="shared" si="13"/>
        <v>1.1069050707278425</v>
      </c>
      <c r="AB17" s="2" t="e">
        <f t="shared" si="14"/>
        <v>#DIV/0!</v>
      </c>
      <c r="AC17" s="2">
        <v>0</v>
      </c>
      <c r="AD17" s="2" t="e">
        <f t="shared" si="15"/>
        <v>#DIV/0!</v>
      </c>
      <c r="AE17" s="2" t="s">
        <v>147</v>
      </c>
      <c r="AF17" s="2">
        <f t="shared" si="16"/>
        <v>15.416058394160585</v>
      </c>
      <c r="AG17" s="2">
        <f t="shared" si="17"/>
        <v>0.20605535774166361</v>
      </c>
      <c r="AH17" s="2">
        <f t="shared" si="18"/>
        <v>0.25831961641840168</v>
      </c>
      <c r="AI17" s="2">
        <f t="shared" si="19"/>
        <v>378971130</v>
      </c>
      <c r="AJ17" s="2">
        <f t="shared" si="20"/>
        <v>10731276</v>
      </c>
      <c r="AK17" s="2">
        <f t="shared" si="21"/>
        <v>10.731275999999999</v>
      </c>
      <c r="AL17" s="2" t="s">
        <v>229</v>
      </c>
      <c r="AM17" s="2" t="s">
        <v>230</v>
      </c>
      <c r="AN17" s="2" t="s">
        <v>231</v>
      </c>
      <c r="AO17" s="2" t="s">
        <v>232</v>
      </c>
      <c r="AP17" s="2" t="s">
        <v>147</v>
      </c>
      <c r="AQ17" s="2" t="s">
        <v>147</v>
      </c>
      <c r="AR17" s="2" t="s">
        <v>147</v>
      </c>
      <c r="AS17" s="2">
        <v>0</v>
      </c>
      <c r="AT17" s="2" t="s">
        <v>147</v>
      </c>
      <c r="AU17" s="2" t="s">
        <v>147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2">
        <v>0</v>
      </c>
      <c r="BN17" s="2">
        <v>0</v>
      </c>
      <c r="BO17" s="2">
        <v>0</v>
      </c>
      <c r="BP17" s="2">
        <v>0</v>
      </c>
      <c r="BQ17" s="2">
        <v>0</v>
      </c>
      <c r="BR17" s="2">
        <v>0</v>
      </c>
      <c r="BS17" s="2">
        <v>0</v>
      </c>
      <c r="BT17" s="2">
        <v>0</v>
      </c>
      <c r="BU17" s="2">
        <v>0</v>
      </c>
      <c r="BV17" s="2">
        <v>0</v>
      </c>
      <c r="BW17" s="2">
        <v>0</v>
      </c>
      <c r="BX17" s="2">
        <v>0</v>
      </c>
      <c r="BY17" s="2">
        <v>0</v>
      </c>
      <c r="BZ17" s="2">
        <v>0</v>
      </c>
      <c r="CA17" s="2">
        <v>0</v>
      </c>
      <c r="CB17" s="2">
        <v>0</v>
      </c>
      <c r="CC17" s="2">
        <v>0</v>
      </c>
      <c r="CD17" s="2">
        <v>0</v>
      </c>
      <c r="CE17" s="2">
        <v>0</v>
      </c>
      <c r="CF17" s="2">
        <v>0</v>
      </c>
      <c r="CG17" s="2">
        <v>0</v>
      </c>
      <c r="CH17" s="2">
        <v>0</v>
      </c>
      <c r="CI17" s="2">
        <v>0</v>
      </c>
      <c r="CJ17" s="2">
        <v>0</v>
      </c>
      <c r="CK17" s="2">
        <v>0</v>
      </c>
      <c r="CL17" s="2">
        <v>0</v>
      </c>
      <c r="CM17" s="2">
        <v>0</v>
      </c>
      <c r="CN17" s="2">
        <v>0</v>
      </c>
      <c r="CO17" s="2">
        <v>0</v>
      </c>
      <c r="CP17" s="2">
        <v>0</v>
      </c>
      <c r="CQ17" s="2">
        <v>0</v>
      </c>
      <c r="CR17" s="2">
        <v>0</v>
      </c>
      <c r="CS17" s="2">
        <v>0</v>
      </c>
      <c r="CT17" s="2">
        <v>0</v>
      </c>
      <c r="CU17" s="2" t="s">
        <v>143</v>
      </c>
    </row>
    <row r="18" spans="1:99" s="2" customFormat="1" x14ac:dyDescent="0.25">
      <c r="A18" s="2" t="s">
        <v>233</v>
      </c>
      <c r="B18" s="2" t="s">
        <v>234</v>
      </c>
      <c r="C18" s="2" t="s">
        <v>235</v>
      </c>
      <c r="D18" s="2">
        <v>1929</v>
      </c>
      <c r="E18" s="2">
        <f t="shared" si="22"/>
        <v>86</v>
      </c>
      <c r="F18" s="2">
        <v>0</v>
      </c>
      <c r="G18" s="2">
        <v>107</v>
      </c>
      <c r="H18" s="2">
        <v>0</v>
      </c>
      <c r="I18" s="2">
        <v>172000</v>
      </c>
      <c r="J18" s="2">
        <v>158200</v>
      </c>
      <c r="K18" s="2">
        <v>172000</v>
      </c>
      <c r="L18" s="2">
        <f t="shared" si="1"/>
        <v>7492302800</v>
      </c>
      <c r="M18" s="2">
        <v>6100</v>
      </c>
      <c r="N18" s="2">
        <f t="shared" si="2"/>
        <v>265716000</v>
      </c>
      <c r="O18" s="2">
        <f t="shared" si="3"/>
        <v>9.53125</v>
      </c>
      <c r="P18" s="2">
        <f t="shared" si="4"/>
        <v>24685846</v>
      </c>
      <c r="Q18" s="2">
        <f t="shared" si="5"/>
        <v>24.685846000000002</v>
      </c>
      <c r="R18" s="2">
        <v>40.4</v>
      </c>
      <c r="S18" s="2">
        <f t="shared" si="6"/>
        <v>104.63559599999999</v>
      </c>
      <c r="T18" s="2">
        <f t="shared" si="7"/>
        <v>25856</v>
      </c>
      <c r="U18" s="2">
        <f t="shared" si="8"/>
        <v>1126352000</v>
      </c>
      <c r="V18" s="2">
        <v>346387.32465000002</v>
      </c>
      <c r="W18" s="2">
        <f t="shared" si="9"/>
        <v>105.57885655331999</v>
      </c>
      <c r="X18" s="2">
        <f t="shared" si="10"/>
        <v>65.603680964762106</v>
      </c>
      <c r="Y18" s="2">
        <f t="shared" si="11"/>
        <v>5.9944292345858958</v>
      </c>
      <c r="Z18" s="2">
        <f t="shared" si="12"/>
        <v>28.196656580710233</v>
      </c>
      <c r="AA18" s="2">
        <f t="shared" si="13"/>
        <v>0.54105119788187683</v>
      </c>
      <c r="AB18" s="2" t="e">
        <f t="shared" si="14"/>
        <v>#DIV/0!</v>
      </c>
      <c r="AC18" s="2">
        <v>0</v>
      </c>
      <c r="AD18" s="2" t="e">
        <f t="shared" si="15"/>
        <v>#DIV/0!</v>
      </c>
      <c r="AE18" s="2" t="s">
        <v>147</v>
      </c>
      <c r="AF18" s="2">
        <f t="shared" si="16"/>
        <v>4.238688524590164</v>
      </c>
      <c r="AG18" s="2">
        <f t="shared" si="17"/>
        <v>0.1532971957112996</v>
      </c>
      <c r="AH18" s="2">
        <f t="shared" si="18"/>
        <v>0.1265055048430295</v>
      </c>
      <c r="AI18" s="2">
        <f t="shared" si="19"/>
        <v>6891176180</v>
      </c>
      <c r="AJ18" s="2">
        <f t="shared" si="20"/>
        <v>195136536</v>
      </c>
      <c r="AK18" s="2">
        <f t="shared" si="21"/>
        <v>195.13653600000001</v>
      </c>
      <c r="AL18" s="2" t="s">
        <v>236</v>
      </c>
      <c r="AM18" s="2" t="s">
        <v>237</v>
      </c>
      <c r="AN18" s="2" t="s">
        <v>238</v>
      </c>
      <c r="AO18" s="2" t="s">
        <v>239</v>
      </c>
      <c r="AP18" s="2" t="s">
        <v>147</v>
      </c>
      <c r="AQ18" s="2" t="s">
        <v>147</v>
      </c>
      <c r="AR18" s="2" t="s">
        <v>147</v>
      </c>
      <c r="AS18" s="2">
        <v>0</v>
      </c>
      <c r="AT18" s="2" t="s">
        <v>147</v>
      </c>
      <c r="AU18" s="2" t="s">
        <v>147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0</v>
      </c>
      <c r="BI18" s="2">
        <v>0</v>
      </c>
      <c r="BJ18" s="2">
        <v>0</v>
      </c>
      <c r="BK18" s="2">
        <v>0</v>
      </c>
      <c r="BL18" s="2">
        <v>0</v>
      </c>
      <c r="BM18" s="2">
        <v>0</v>
      </c>
      <c r="BN18" s="2">
        <v>0</v>
      </c>
      <c r="BO18" s="2">
        <v>0</v>
      </c>
      <c r="BP18" s="2">
        <v>0</v>
      </c>
      <c r="BQ18" s="2">
        <v>0</v>
      </c>
      <c r="BR18" s="2">
        <v>0</v>
      </c>
      <c r="BS18" s="2">
        <v>0</v>
      </c>
      <c r="BT18" s="2">
        <v>0</v>
      </c>
      <c r="BU18" s="2">
        <v>0</v>
      </c>
      <c r="BV18" s="2">
        <v>0</v>
      </c>
      <c r="BW18" s="2">
        <v>0</v>
      </c>
      <c r="BX18" s="2">
        <v>0</v>
      </c>
      <c r="BY18" s="2">
        <v>0</v>
      </c>
      <c r="BZ18" s="2">
        <v>0</v>
      </c>
      <c r="CA18" s="2">
        <v>0</v>
      </c>
      <c r="CB18" s="2">
        <v>0</v>
      </c>
      <c r="CC18" s="2">
        <v>0</v>
      </c>
      <c r="CD18" s="2">
        <v>0</v>
      </c>
      <c r="CE18" s="2">
        <v>0</v>
      </c>
      <c r="CF18" s="2">
        <v>0</v>
      </c>
      <c r="CG18" s="2">
        <v>0</v>
      </c>
      <c r="CH18" s="2">
        <v>0</v>
      </c>
      <c r="CI18" s="2">
        <v>0</v>
      </c>
      <c r="CJ18" s="2">
        <v>0</v>
      </c>
      <c r="CK18" s="2">
        <v>0</v>
      </c>
      <c r="CL18" s="2">
        <v>0</v>
      </c>
      <c r="CM18" s="2">
        <v>0</v>
      </c>
      <c r="CN18" s="2">
        <v>0</v>
      </c>
      <c r="CO18" s="2">
        <v>0</v>
      </c>
      <c r="CP18" s="2">
        <v>0</v>
      </c>
      <c r="CQ18" s="2">
        <v>0</v>
      </c>
      <c r="CR18" s="2">
        <v>0</v>
      </c>
      <c r="CS18" s="2">
        <v>0</v>
      </c>
      <c r="CT18" s="2">
        <v>0</v>
      </c>
      <c r="CU18" s="2" t="s">
        <v>143</v>
      </c>
    </row>
    <row r="19" spans="1:99" s="2" customFormat="1" x14ac:dyDescent="0.25">
      <c r="A19" s="2" t="s">
        <v>240</v>
      </c>
      <c r="B19" s="2" t="s">
        <v>241</v>
      </c>
      <c r="C19" s="2" t="s">
        <v>242</v>
      </c>
      <c r="D19" s="2">
        <v>1955</v>
      </c>
      <c r="E19" s="2">
        <f t="shared" si="22"/>
        <v>60</v>
      </c>
      <c r="F19" s="2">
        <v>0</v>
      </c>
      <c r="G19" s="2">
        <v>138</v>
      </c>
      <c r="H19" s="2">
        <v>162000</v>
      </c>
      <c r="I19" s="2">
        <v>74630</v>
      </c>
      <c r="J19" s="2">
        <v>66700</v>
      </c>
      <c r="K19" s="2">
        <v>74630</v>
      </c>
      <c r="L19" s="2">
        <f t="shared" si="1"/>
        <v>3250875337</v>
      </c>
      <c r="M19" s="2">
        <v>1886</v>
      </c>
      <c r="N19" s="2">
        <f t="shared" si="2"/>
        <v>82154160</v>
      </c>
      <c r="O19" s="2">
        <f t="shared" si="3"/>
        <v>2.9468750000000004</v>
      </c>
      <c r="P19" s="2">
        <f t="shared" si="4"/>
        <v>7632377.96</v>
      </c>
      <c r="Q19" s="2">
        <f t="shared" si="5"/>
        <v>7.6323779600000003</v>
      </c>
      <c r="R19" s="2">
        <v>1391</v>
      </c>
      <c r="S19" s="2">
        <f t="shared" si="6"/>
        <v>3602.6760899999999</v>
      </c>
      <c r="T19" s="2">
        <f t="shared" si="7"/>
        <v>890240</v>
      </c>
      <c r="U19" s="2">
        <f t="shared" si="8"/>
        <v>38781080000</v>
      </c>
      <c r="W19" s="2">
        <f t="shared" si="9"/>
        <v>0</v>
      </c>
      <c r="X19" s="2">
        <f t="shared" si="10"/>
        <v>0</v>
      </c>
      <c r="Y19" s="2">
        <f t="shared" si="11"/>
        <v>0</v>
      </c>
      <c r="Z19" s="2">
        <f t="shared" si="12"/>
        <v>39.570428776826397</v>
      </c>
      <c r="AA19" s="2">
        <f t="shared" si="13"/>
        <v>0</v>
      </c>
      <c r="AB19" s="2" t="e">
        <f t="shared" si="14"/>
        <v>#DIV/0!</v>
      </c>
      <c r="AC19" s="2">
        <v>0</v>
      </c>
      <c r="AD19" s="2" t="e">
        <f t="shared" si="15"/>
        <v>#DIV/0!</v>
      </c>
      <c r="AE19" s="2" t="s">
        <v>147</v>
      </c>
      <c r="AF19" s="2">
        <f t="shared" si="16"/>
        <v>472.02545068928953</v>
      </c>
      <c r="AG19" s="2">
        <f t="shared" si="17"/>
        <v>0.38690240109715807</v>
      </c>
      <c r="AH19" s="2">
        <f t="shared" si="18"/>
        <v>9.2768796553177837E-2</v>
      </c>
      <c r="AI19" s="2">
        <f t="shared" si="19"/>
        <v>2905445330</v>
      </c>
      <c r="AJ19" s="2">
        <f t="shared" si="20"/>
        <v>82273116</v>
      </c>
      <c r="AK19" s="2">
        <f t="shared" si="21"/>
        <v>82.273116000000002</v>
      </c>
      <c r="AL19" s="2" t="s">
        <v>147</v>
      </c>
      <c r="AM19" s="2" t="s">
        <v>147</v>
      </c>
      <c r="AN19" s="2" t="s">
        <v>147</v>
      </c>
      <c r="AO19" s="2" t="s">
        <v>147</v>
      </c>
      <c r="AP19" s="2" t="s">
        <v>147</v>
      </c>
      <c r="AQ19" s="2" t="s">
        <v>147</v>
      </c>
      <c r="AR19" s="2" t="s">
        <v>147</v>
      </c>
      <c r="AS19" s="2">
        <v>0</v>
      </c>
      <c r="AT19" s="2" t="s">
        <v>147</v>
      </c>
      <c r="AU19" s="2" t="s">
        <v>147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2">
        <v>0</v>
      </c>
      <c r="BR19" s="2">
        <v>0</v>
      </c>
      <c r="BS19" s="2">
        <v>0</v>
      </c>
      <c r="BT19" s="2">
        <v>0</v>
      </c>
      <c r="BU19" s="2">
        <v>0</v>
      </c>
      <c r="BV19" s="2">
        <v>0</v>
      </c>
      <c r="BW19" s="2">
        <v>0</v>
      </c>
      <c r="BX19" s="2">
        <v>0</v>
      </c>
      <c r="BY19" s="2">
        <v>0</v>
      </c>
      <c r="BZ19" s="2">
        <v>0</v>
      </c>
      <c r="CA19" s="2">
        <v>0</v>
      </c>
      <c r="CB19" s="2">
        <v>0</v>
      </c>
      <c r="CC19" s="2">
        <v>0</v>
      </c>
      <c r="CD19" s="2">
        <v>0</v>
      </c>
      <c r="CE19" s="2">
        <v>0</v>
      </c>
      <c r="CF19" s="2">
        <v>0</v>
      </c>
      <c r="CG19" s="2">
        <v>0</v>
      </c>
      <c r="CH19" s="2">
        <v>0</v>
      </c>
      <c r="CI19" s="2">
        <v>0</v>
      </c>
      <c r="CJ19" s="2">
        <v>0</v>
      </c>
      <c r="CK19" s="2">
        <v>0</v>
      </c>
      <c r="CL19" s="2">
        <v>0</v>
      </c>
      <c r="CM19" s="2">
        <v>0</v>
      </c>
      <c r="CN19" s="2">
        <v>0</v>
      </c>
      <c r="CO19" s="2">
        <v>0</v>
      </c>
      <c r="CP19" s="2">
        <v>0</v>
      </c>
      <c r="CQ19" s="2">
        <v>0</v>
      </c>
      <c r="CR19" s="2">
        <v>0</v>
      </c>
      <c r="CS19" s="2">
        <v>0</v>
      </c>
      <c r="CT19" s="2">
        <v>0</v>
      </c>
      <c r="CU19" s="2" t="s">
        <v>143</v>
      </c>
    </row>
    <row r="20" spans="1:99" s="2" customFormat="1" x14ac:dyDescent="0.25">
      <c r="A20" s="2" t="s">
        <v>243</v>
      </c>
      <c r="B20" s="2" t="s">
        <v>243</v>
      </c>
      <c r="C20" s="2" t="s">
        <v>244</v>
      </c>
      <c r="D20" s="2">
        <v>1913</v>
      </c>
      <c r="E20" s="2">
        <f t="shared" si="22"/>
        <v>102</v>
      </c>
      <c r="F20" s="2">
        <v>0</v>
      </c>
      <c r="G20" s="2">
        <v>49</v>
      </c>
      <c r="H20" s="2">
        <v>1450</v>
      </c>
      <c r="I20" s="2">
        <v>3850</v>
      </c>
      <c r="J20" s="2">
        <v>3870</v>
      </c>
      <c r="K20" s="2">
        <v>3870</v>
      </c>
      <c r="L20" s="2">
        <f t="shared" si="1"/>
        <v>168576813</v>
      </c>
      <c r="M20" s="2">
        <v>422</v>
      </c>
      <c r="N20" s="2">
        <f t="shared" si="2"/>
        <v>18382320</v>
      </c>
      <c r="O20" s="2">
        <f t="shared" si="3"/>
        <v>0.65937500000000004</v>
      </c>
      <c r="P20" s="2">
        <f t="shared" si="4"/>
        <v>1707774.9200000002</v>
      </c>
      <c r="Q20" s="2">
        <f t="shared" si="5"/>
        <v>1.7077749200000001</v>
      </c>
      <c r="R20" s="2">
        <v>55</v>
      </c>
      <c r="S20" s="2">
        <f t="shared" si="6"/>
        <v>142.44944999999998</v>
      </c>
      <c r="T20" s="2">
        <f t="shared" si="7"/>
        <v>35200</v>
      </c>
      <c r="U20" s="2">
        <f t="shared" si="8"/>
        <v>1533400000</v>
      </c>
      <c r="V20" s="2">
        <v>30447.418302999999</v>
      </c>
      <c r="W20" s="2">
        <f t="shared" si="9"/>
        <v>9.2803730987543993</v>
      </c>
      <c r="X20" s="2">
        <f t="shared" si="10"/>
        <v>5.7665583420783824</v>
      </c>
      <c r="Y20" s="2">
        <f t="shared" si="11"/>
        <v>2.0032954839681274</v>
      </c>
      <c r="Z20" s="2">
        <f t="shared" si="12"/>
        <v>9.1705950609063489</v>
      </c>
      <c r="AA20" s="2">
        <f t="shared" si="13"/>
        <v>1.9441168275807803</v>
      </c>
      <c r="AB20" s="2" t="e">
        <f t="shared" si="14"/>
        <v>#DIV/0!</v>
      </c>
      <c r="AC20" s="2">
        <v>0</v>
      </c>
      <c r="AD20" s="2" t="e">
        <f t="shared" si="15"/>
        <v>#DIV/0!</v>
      </c>
      <c r="AE20" s="2">
        <v>221.87799999999999</v>
      </c>
      <c r="AF20" s="2">
        <f t="shared" si="16"/>
        <v>83.412322274881518</v>
      </c>
      <c r="AG20" s="2">
        <f t="shared" si="17"/>
        <v>0.18955829969448718</v>
      </c>
      <c r="AH20" s="2">
        <f t="shared" si="18"/>
        <v>0.35775651736868674</v>
      </c>
      <c r="AI20" s="2">
        <f t="shared" si="19"/>
        <v>168576813</v>
      </c>
      <c r="AJ20" s="2">
        <f t="shared" si="20"/>
        <v>4773567.5999999996</v>
      </c>
      <c r="AK20" s="2">
        <f t="shared" si="21"/>
        <v>4.7735675999999998</v>
      </c>
      <c r="AL20" s="2" t="s">
        <v>245</v>
      </c>
      <c r="AM20" s="2" t="s">
        <v>246</v>
      </c>
      <c r="AN20" s="2" t="s">
        <v>247</v>
      </c>
      <c r="AO20" s="2" t="s">
        <v>248</v>
      </c>
      <c r="AP20" s="2" t="s">
        <v>249</v>
      </c>
      <c r="AQ20" s="2" t="s">
        <v>212</v>
      </c>
      <c r="AR20" s="2" t="s">
        <v>250</v>
      </c>
      <c r="AS20" s="2">
        <v>2</v>
      </c>
      <c r="AT20" s="2" t="s">
        <v>251</v>
      </c>
      <c r="AU20" s="2" t="s">
        <v>252</v>
      </c>
      <c r="AV20" s="2">
        <v>14</v>
      </c>
      <c r="AW20" s="5">
        <v>85</v>
      </c>
      <c r="AX20" s="5">
        <v>14</v>
      </c>
      <c r="AY20" s="5">
        <v>1</v>
      </c>
      <c r="AZ20" s="5">
        <v>2.1</v>
      </c>
      <c r="BA20" s="5">
        <v>5.9</v>
      </c>
      <c r="BB20" s="5">
        <v>11.6</v>
      </c>
      <c r="BC20" s="5">
        <v>27</v>
      </c>
      <c r="BD20" s="5">
        <v>2.6</v>
      </c>
      <c r="BE20" s="5">
        <v>9.6999999999999993</v>
      </c>
      <c r="BF20" s="5">
        <v>27.1</v>
      </c>
      <c r="BG20" s="5">
        <v>2.2000000000000002</v>
      </c>
      <c r="BH20" s="5">
        <v>10</v>
      </c>
      <c r="BI20" s="2">
        <v>0</v>
      </c>
      <c r="BJ20" s="2">
        <v>0</v>
      </c>
      <c r="BK20" s="5">
        <v>0.2</v>
      </c>
      <c r="BL20" s="5">
        <v>0.5</v>
      </c>
      <c r="BM20" s="2">
        <v>0</v>
      </c>
      <c r="BN20" s="5">
        <v>1.1000000000000001</v>
      </c>
      <c r="BO20" s="5">
        <v>104251</v>
      </c>
      <c r="BP20" s="5">
        <v>2549</v>
      </c>
      <c r="BQ20" s="5">
        <v>368</v>
      </c>
      <c r="BR20" s="5">
        <v>9</v>
      </c>
      <c r="BS20" s="5">
        <v>0.56000000000000005</v>
      </c>
      <c r="BT20" s="5">
        <v>0.01</v>
      </c>
      <c r="BU20" s="5">
        <v>122993</v>
      </c>
      <c r="BV20" s="5">
        <v>435</v>
      </c>
      <c r="BW20" s="5">
        <v>0.66</v>
      </c>
      <c r="BX20" s="5">
        <v>513584</v>
      </c>
      <c r="BY20" s="5">
        <v>44134</v>
      </c>
      <c r="BZ20" s="5">
        <v>1815</v>
      </c>
      <c r="CA20" s="5">
        <v>156</v>
      </c>
      <c r="CB20" s="5">
        <v>2.59</v>
      </c>
      <c r="CC20" s="5">
        <v>0.23</v>
      </c>
      <c r="CD20" s="5">
        <v>70</v>
      </c>
      <c r="CE20" s="5">
        <v>92</v>
      </c>
      <c r="CF20" s="5">
        <v>3</v>
      </c>
      <c r="CG20" s="5">
        <v>3</v>
      </c>
      <c r="CH20" s="5">
        <v>22</v>
      </c>
      <c r="CI20" s="5">
        <v>4</v>
      </c>
      <c r="CJ20" s="5">
        <v>4</v>
      </c>
      <c r="CK20" s="5">
        <v>1</v>
      </c>
      <c r="CL20" s="2">
        <v>0</v>
      </c>
      <c r="CM20" s="2">
        <v>0</v>
      </c>
      <c r="CN20" s="2">
        <v>0</v>
      </c>
      <c r="CO20" s="2">
        <v>0</v>
      </c>
      <c r="CP20" s="2">
        <v>0</v>
      </c>
      <c r="CQ20" s="2">
        <v>0</v>
      </c>
      <c r="CR20" s="2">
        <v>0</v>
      </c>
      <c r="CS20" s="5">
        <v>0.93898000000000004</v>
      </c>
      <c r="CT20" s="5">
        <v>0.95615000000000006</v>
      </c>
      <c r="CU20" s="2" t="s">
        <v>143</v>
      </c>
    </row>
    <row r="21" spans="1:99" s="2" customFormat="1" x14ac:dyDescent="0.25">
      <c r="A21" s="2" t="s">
        <v>253</v>
      </c>
      <c r="B21" s="2" t="s">
        <v>254</v>
      </c>
      <c r="C21" s="2" t="s">
        <v>255</v>
      </c>
      <c r="D21" s="2">
        <v>1900</v>
      </c>
      <c r="E21" s="2">
        <f t="shared" si="22"/>
        <v>115</v>
      </c>
      <c r="F21" s="2">
        <v>0</v>
      </c>
      <c r="G21" s="2">
        <v>23.5</v>
      </c>
      <c r="H21" s="2">
        <v>97</v>
      </c>
      <c r="I21" s="2">
        <v>2601</v>
      </c>
      <c r="J21" s="2">
        <v>2601</v>
      </c>
      <c r="K21" s="2">
        <v>2601</v>
      </c>
      <c r="L21" s="2">
        <f t="shared" si="1"/>
        <v>113299299.90000001</v>
      </c>
      <c r="M21" s="2">
        <v>271</v>
      </c>
      <c r="N21" s="2">
        <f t="shared" si="2"/>
        <v>11804760</v>
      </c>
      <c r="O21" s="2">
        <f t="shared" si="3"/>
        <v>0.42343750000000002</v>
      </c>
      <c r="P21" s="2">
        <f t="shared" si="4"/>
        <v>1096699.06</v>
      </c>
      <c r="Q21" s="2">
        <f t="shared" si="5"/>
        <v>1.0966990599999999</v>
      </c>
      <c r="R21" s="2">
        <v>1.82</v>
      </c>
      <c r="S21" s="2">
        <f t="shared" si="6"/>
        <v>4.7137817999999996</v>
      </c>
      <c r="T21" s="2">
        <f t="shared" si="7"/>
        <v>1164.8</v>
      </c>
      <c r="U21" s="2">
        <f t="shared" si="8"/>
        <v>50741600</v>
      </c>
      <c r="V21" s="2">
        <v>33053.593247999997</v>
      </c>
      <c r="W21" s="2">
        <f t="shared" si="9"/>
        <v>10.074735221990398</v>
      </c>
      <c r="X21" s="2">
        <f t="shared" si="10"/>
        <v>6.2601522396117115</v>
      </c>
      <c r="Y21" s="2">
        <f t="shared" si="11"/>
        <v>2.7138434823434574</v>
      </c>
      <c r="Z21" s="2">
        <f t="shared" si="12"/>
        <v>9.5977639443749823</v>
      </c>
      <c r="AA21" s="2">
        <f t="shared" si="13"/>
        <v>3.1402279646580129</v>
      </c>
      <c r="AB21" s="2" t="e">
        <f t="shared" si="14"/>
        <v>#DIV/0!</v>
      </c>
      <c r="AC21" s="2">
        <v>0</v>
      </c>
      <c r="AD21" s="2" t="e">
        <f t="shared" si="15"/>
        <v>#DIV/0!</v>
      </c>
      <c r="AE21" s="2" t="s">
        <v>147</v>
      </c>
      <c r="AF21" s="2">
        <f t="shared" si="16"/>
        <v>4.298154981549815</v>
      </c>
      <c r="AG21" s="2">
        <f t="shared" si="17"/>
        <v>0.24756368114526145</v>
      </c>
      <c r="AH21" s="2">
        <f t="shared" si="18"/>
        <v>0.34183380318612194</v>
      </c>
      <c r="AI21" s="2">
        <f t="shared" si="19"/>
        <v>113299299.90000001</v>
      </c>
      <c r="AJ21" s="2">
        <f t="shared" si="20"/>
        <v>3208281.48</v>
      </c>
      <c r="AK21" s="2">
        <f t="shared" si="21"/>
        <v>3.2082814800000001</v>
      </c>
      <c r="AL21" s="2" t="s">
        <v>256</v>
      </c>
      <c r="AM21" s="2" t="s">
        <v>257</v>
      </c>
      <c r="AN21" s="2" t="s">
        <v>258</v>
      </c>
      <c r="AO21" s="2" t="s">
        <v>259</v>
      </c>
      <c r="AP21" s="2" t="s">
        <v>147</v>
      </c>
      <c r="AQ21" s="2" t="s">
        <v>147</v>
      </c>
      <c r="AR21" s="2" t="s">
        <v>147</v>
      </c>
      <c r="AS21" s="2">
        <v>0</v>
      </c>
      <c r="AT21" s="2" t="s">
        <v>147</v>
      </c>
      <c r="AU21" s="2" t="s">
        <v>147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2">
        <v>0</v>
      </c>
      <c r="BQ21" s="2">
        <v>0</v>
      </c>
      <c r="BR21" s="2">
        <v>0</v>
      </c>
      <c r="BS21" s="2">
        <v>0</v>
      </c>
      <c r="BT21" s="2">
        <v>0</v>
      </c>
      <c r="BU21" s="2">
        <v>0</v>
      </c>
      <c r="BV21" s="2">
        <v>0</v>
      </c>
      <c r="BW21" s="2">
        <v>0</v>
      </c>
      <c r="BX21" s="2">
        <v>0</v>
      </c>
      <c r="BY21" s="2">
        <v>0</v>
      </c>
      <c r="BZ21" s="2">
        <v>0</v>
      </c>
      <c r="CA21" s="2">
        <v>0</v>
      </c>
      <c r="CB21" s="2">
        <v>0</v>
      </c>
      <c r="CC21" s="2">
        <v>0</v>
      </c>
      <c r="CD21" s="2">
        <v>0</v>
      </c>
      <c r="CE21" s="2">
        <v>0</v>
      </c>
      <c r="CF21" s="2">
        <v>0</v>
      </c>
      <c r="CG21" s="2">
        <v>0</v>
      </c>
      <c r="CH21" s="2">
        <v>0</v>
      </c>
      <c r="CI21" s="2">
        <v>0</v>
      </c>
      <c r="CJ21" s="2">
        <v>0</v>
      </c>
      <c r="CK21" s="2">
        <v>0</v>
      </c>
      <c r="CL21" s="2">
        <v>0</v>
      </c>
      <c r="CM21" s="2">
        <v>0</v>
      </c>
      <c r="CN21" s="2">
        <v>0</v>
      </c>
      <c r="CO21" s="2">
        <v>0</v>
      </c>
      <c r="CP21" s="2">
        <v>0</v>
      </c>
      <c r="CQ21" s="2">
        <v>0</v>
      </c>
      <c r="CR21" s="2">
        <v>0</v>
      </c>
      <c r="CS21" s="2">
        <v>0</v>
      </c>
      <c r="CT21" s="2">
        <v>0</v>
      </c>
      <c r="CU21" s="2" t="s">
        <v>143</v>
      </c>
    </row>
    <row r="22" spans="1:99" s="2" customFormat="1" x14ac:dyDescent="0.25">
      <c r="A22" s="2" t="s">
        <v>260</v>
      </c>
      <c r="B22" s="2" t="s">
        <v>261</v>
      </c>
      <c r="C22" s="2" t="s">
        <v>262</v>
      </c>
      <c r="D22" s="2">
        <v>1926</v>
      </c>
      <c r="E22" s="2">
        <f t="shared" si="22"/>
        <v>89</v>
      </c>
      <c r="F22" s="2">
        <v>0</v>
      </c>
      <c r="G22" s="2">
        <v>55</v>
      </c>
      <c r="H22" s="2">
        <v>18860</v>
      </c>
      <c r="I22" s="2">
        <v>8500</v>
      </c>
      <c r="J22" s="2">
        <v>4520</v>
      </c>
      <c r="K22" s="2">
        <v>8500</v>
      </c>
      <c r="L22" s="2">
        <f t="shared" si="1"/>
        <v>370259150</v>
      </c>
      <c r="M22" s="2">
        <v>320</v>
      </c>
      <c r="N22" s="2">
        <f t="shared" si="2"/>
        <v>13939200</v>
      </c>
      <c r="O22" s="2">
        <f t="shared" si="3"/>
        <v>0.5</v>
      </c>
      <c r="P22" s="2">
        <f t="shared" si="4"/>
        <v>1294995.2</v>
      </c>
      <c r="Q22" s="2">
        <f t="shared" si="5"/>
        <v>1.2949952</v>
      </c>
      <c r="R22" s="2">
        <v>7.4</v>
      </c>
      <c r="S22" s="2">
        <f t="shared" si="6"/>
        <v>19.165925999999999</v>
      </c>
      <c r="T22" s="2">
        <f t="shared" si="7"/>
        <v>4736</v>
      </c>
      <c r="U22" s="2">
        <f t="shared" si="8"/>
        <v>206312000</v>
      </c>
      <c r="W22" s="2">
        <f t="shared" si="9"/>
        <v>0</v>
      </c>
      <c r="X22" s="2">
        <f t="shared" si="10"/>
        <v>0</v>
      </c>
      <c r="Y22" s="2">
        <f t="shared" si="11"/>
        <v>0</v>
      </c>
      <c r="Z22" s="2">
        <f t="shared" si="12"/>
        <v>26.562439020890725</v>
      </c>
      <c r="AA22" s="2">
        <f t="shared" si="13"/>
        <v>0</v>
      </c>
      <c r="AB22" s="2" t="e">
        <f t="shared" si="14"/>
        <v>#DIV/0!</v>
      </c>
      <c r="AC22" s="2">
        <v>0</v>
      </c>
      <c r="AD22" s="2" t="e">
        <f t="shared" si="15"/>
        <v>#DIV/0!</v>
      </c>
      <c r="AE22" s="2" t="s">
        <v>147</v>
      </c>
      <c r="AF22" s="2">
        <f t="shared" si="16"/>
        <v>14.8</v>
      </c>
      <c r="AG22" s="2">
        <f t="shared" si="17"/>
        <v>0.63051362255595</v>
      </c>
      <c r="AH22" s="2">
        <f t="shared" si="18"/>
        <v>0.23227240233474269</v>
      </c>
      <c r="AI22" s="2">
        <f t="shared" si="19"/>
        <v>196890748</v>
      </c>
      <c r="AJ22" s="2">
        <f t="shared" si="20"/>
        <v>5575329.5999999996</v>
      </c>
      <c r="AK22" s="2">
        <f t="shared" si="21"/>
        <v>5.5753295999999999</v>
      </c>
      <c r="AL22" s="2" t="s">
        <v>147</v>
      </c>
      <c r="AM22" s="2" t="s">
        <v>147</v>
      </c>
      <c r="AN22" s="2" t="s">
        <v>147</v>
      </c>
      <c r="AO22" s="2" t="s">
        <v>147</v>
      </c>
      <c r="AP22" s="2" t="s">
        <v>147</v>
      </c>
      <c r="AQ22" s="2" t="s">
        <v>147</v>
      </c>
      <c r="AR22" s="2" t="s">
        <v>147</v>
      </c>
      <c r="AS22" s="2">
        <v>0</v>
      </c>
      <c r="AT22" s="2" t="s">
        <v>147</v>
      </c>
      <c r="AU22" s="2" t="s">
        <v>147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2">
        <v>0</v>
      </c>
      <c r="BU22" s="2">
        <v>0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  <c r="CB22" s="2">
        <v>0</v>
      </c>
      <c r="CC22" s="2">
        <v>0</v>
      </c>
      <c r="CD22" s="2">
        <v>0</v>
      </c>
      <c r="CE22" s="2">
        <v>0</v>
      </c>
      <c r="CF22" s="2">
        <v>0</v>
      </c>
      <c r="CG22" s="2">
        <v>0</v>
      </c>
      <c r="CH22" s="2">
        <v>0</v>
      </c>
      <c r="CI22" s="2">
        <v>0</v>
      </c>
      <c r="CJ22" s="2">
        <v>0</v>
      </c>
      <c r="CK22" s="2">
        <v>0</v>
      </c>
      <c r="CL22" s="2">
        <v>0</v>
      </c>
      <c r="CM22" s="2">
        <v>0</v>
      </c>
      <c r="CN22" s="2">
        <v>0</v>
      </c>
      <c r="CO22" s="2">
        <v>0</v>
      </c>
      <c r="CP22" s="2">
        <v>0</v>
      </c>
      <c r="CQ22" s="2">
        <v>0</v>
      </c>
      <c r="CR22" s="2">
        <v>0</v>
      </c>
      <c r="CS22" s="2">
        <v>0</v>
      </c>
      <c r="CT22" s="2">
        <v>0</v>
      </c>
      <c r="CU22" s="2" t="s">
        <v>143</v>
      </c>
    </row>
    <row r="23" spans="1:99" s="2" customFormat="1" x14ac:dyDescent="0.25">
      <c r="A23" s="2" t="s">
        <v>263</v>
      </c>
      <c r="B23" s="2" t="s">
        <v>264</v>
      </c>
      <c r="C23" s="2" t="s">
        <v>265</v>
      </c>
      <c r="D23" s="2">
        <v>1882</v>
      </c>
      <c r="E23" s="2">
        <f t="shared" si="22"/>
        <v>133</v>
      </c>
      <c r="F23" s="2">
        <v>0</v>
      </c>
      <c r="G23" s="2">
        <v>17.5</v>
      </c>
      <c r="H23" s="2">
        <v>2182</v>
      </c>
      <c r="I23" s="2">
        <v>4293</v>
      </c>
      <c r="J23" s="2">
        <v>2940</v>
      </c>
      <c r="K23" s="2">
        <v>4293</v>
      </c>
      <c r="L23" s="2">
        <f t="shared" si="1"/>
        <v>187002650.70000002</v>
      </c>
      <c r="M23" s="2">
        <v>451</v>
      </c>
      <c r="N23" s="2">
        <f t="shared" si="2"/>
        <v>19645560</v>
      </c>
      <c r="O23" s="2">
        <f t="shared" si="3"/>
        <v>0.70468750000000002</v>
      </c>
      <c r="P23" s="2">
        <f t="shared" si="4"/>
        <v>1825133.86</v>
      </c>
      <c r="Q23" s="2">
        <f t="shared" si="5"/>
        <v>1.82513386</v>
      </c>
      <c r="R23" s="2">
        <v>10.5</v>
      </c>
      <c r="S23" s="2">
        <f t="shared" si="6"/>
        <v>27.194894999999999</v>
      </c>
      <c r="T23" s="2">
        <f t="shared" si="7"/>
        <v>6720</v>
      </c>
      <c r="U23" s="2">
        <f t="shared" si="8"/>
        <v>292740000</v>
      </c>
      <c r="V23" s="2">
        <v>61398.331628</v>
      </c>
      <c r="W23" s="2">
        <f t="shared" si="9"/>
        <v>18.714211480214399</v>
      </c>
      <c r="X23" s="2">
        <f t="shared" si="10"/>
        <v>11.628475620353433</v>
      </c>
      <c r="Y23" s="2">
        <f t="shared" si="11"/>
        <v>3.907680637328582</v>
      </c>
      <c r="Z23" s="2">
        <f t="shared" si="12"/>
        <v>9.5188251543860307</v>
      </c>
      <c r="AA23" s="2">
        <f t="shared" si="13"/>
        <v>5.1605036599658636</v>
      </c>
      <c r="AB23" s="2" t="e">
        <f t="shared" si="14"/>
        <v>#DIV/0!</v>
      </c>
      <c r="AC23" s="2">
        <v>0</v>
      </c>
      <c r="AD23" s="2" t="e">
        <f t="shared" si="15"/>
        <v>#DIV/0!</v>
      </c>
      <c r="AE23" s="2" t="s">
        <v>147</v>
      </c>
      <c r="AF23" s="2">
        <f t="shared" si="16"/>
        <v>14.900221729490022</v>
      </c>
      <c r="AG23" s="2">
        <f t="shared" si="17"/>
        <v>0.19032533004651986</v>
      </c>
      <c r="AH23" s="2">
        <f t="shared" si="18"/>
        <v>0.50328649830720629</v>
      </c>
      <c r="AI23" s="2">
        <f t="shared" si="19"/>
        <v>128066106</v>
      </c>
      <c r="AJ23" s="2">
        <f t="shared" si="20"/>
        <v>3626431.2</v>
      </c>
      <c r="AK23" s="2">
        <f t="shared" si="21"/>
        <v>3.6264312000000003</v>
      </c>
      <c r="AL23" s="2" t="s">
        <v>266</v>
      </c>
      <c r="AM23" s="2" t="s">
        <v>267</v>
      </c>
      <c r="AN23" s="2" t="s">
        <v>268</v>
      </c>
      <c r="AO23" s="2" t="s">
        <v>269</v>
      </c>
      <c r="AP23" s="2" t="s">
        <v>147</v>
      </c>
      <c r="AQ23" s="2" t="s">
        <v>147</v>
      </c>
      <c r="AR23" s="2" t="s">
        <v>147</v>
      </c>
      <c r="AS23" s="2">
        <v>0</v>
      </c>
      <c r="AT23" s="2" t="s">
        <v>147</v>
      </c>
      <c r="AU23" s="2" t="s">
        <v>147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  <c r="BM23" s="2">
        <v>0</v>
      </c>
      <c r="BN23" s="2">
        <v>0</v>
      </c>
      <c r="BO23" s="2">
        <v>0</v>
      </c>
      <c r="BP23" s="2">
        <v>0</v>
      </c>
      <c r="BQ23" s="2">
        <v>0</v>
      </c>
      <c r="BR23" s="2">
        <v>0</v>
      </c>
      <c r="BS23" s="2">
        <v>0</v>
      </c>
      <c r="BT23" s="2">
        <v>0</v>
      </c>
      <c r="BU23" s="2">
        <v>0</v>
      </c>
      <c r="BV23" s="2">
        <v>0</v>
      </c>
      <c r="BW23" s="2">
        <v>0</v>
      </c>
      <c r="BX23" s="2">
        <v>0</v>
      </c>
      <c r="BY23" s="2">
        <v>0</v>
      </c>
      <c r="BZ23" s="2">
        <v>0</v>
      </c>
      <c r="CA23" s="2">
        <v>0</v>
      </c>
      <c r="CB23" s="2">
        <v>0</v>
      </c>
      <c r="CC23" s="2">
        <v>0</v>
      </c>
      <c r="CD23" s="2">
        <v>0</v>
      </c>
      <c r="CE23" s="2">
        <v>0</v>
      </c>
      <c r="CF23" s="2">
        <v>0</v>
      </c>
      <c r="CG23" s="2">
        <v>0</v>
      </c>
      <c r="CH23" s="2">
        <v>0</v>
      </c>
      <c r="CI23" s="2">
        <v>0</v>
      </c>
      <c r="CJ23" s="2">
        <v>0</v>
      </c>
      <c r="CK23" s="2">
        <v>0</v>
      </c>
      <c r="CL23" s="2">
        <v>0</v>
      </c>
      <c r="CM23" s="2">
        <v>0</v>
      </c>
      <c r="CN23" s="2">
        <v>0</v>
      </c>
      <c r="CO23" s="2">
        <v>0</v>
      </c>
      <c r="CP23" s="2">
        <v>0</v>
      </c>
      <c r="CQ23" s="2">
        <v>0</v>
      </c>
      <c r="CR23" s="2">
        <v>0</v>
      </c>
      <c r="CS23" s="2">
        <v>0</v>
      </c>
      <c r="CT23" s="2">
        <v>0</v>
      </c>
      <c r="CU23" s="2" t="s">
        <v>143</v>
      </c>
    </row>
    <row r="24" spans="1:99" s="2" customFormat="1" x14ac:dyDescent="0.25">
      <c r="A24" s="2" t="s">
        <v>270</v>
      </c>
      <c r="B24" s="2" t="s">
        <v>271</v>
      </c>
      <c r="C24" s="2" t="s">
        <v>272</v>
      </c>
      <c r="D24" s="2">
        <v>1939</v>
      </c>
      <c r="E24" s="2">
        <f t="shared" si="22"/>
        <v>76</v>
      </c>
      <c r="F24" s="2">
        <v>0</v>
      </c>
      <c r="G24" s="2">
        <v>23</v>
      </c>
      <c r="H24" s="2">
        <v>165</v>
      </c>
      <c r="I24" s="2">
        <v>3200</v>
      </c>
      <c r="J24" s="2">
        <v>2760</v>
      </c>
      <c r="K24" s="2">
        <v>3200</v>
      </c>
      <c r="L24" s="2">
        <f t="shared" si="1"/>
        <v>139391680</v>
      </c>
      <c r="M24" s="2">
        <v>276</v>
      </c>
      <c r="N24" s="2">
        <f t="shared" si="2"/>
        <v>12022560</v>
      </c>
      <c r="O24" s="2">
        <f t="shared" si="3"/>
        <v>0.43125000000000002</v>
      </c>
      <c r="P24" s="2">
        <f t="shared" si="4"/>
        <v>1116933.3600000001</v>
      </c>
      <c r="Q24" s="2">
        <f t="shared" si="5"/>
        <v>1.11693336</v>
      </c>
      <c r="R24" s="2">
        <v>1.99</v>
      </c>
      <c r="S24" s="2">
        <f t="shared" si="6"/>
        <v>5.1540800999999998</v>
      </c>
      <c r="T24" s="2">
        <f t="shared" si="7"/>
        <v>1273.5999999999999</v>
      </c>
      <c r="U24" s="2">
        <f t="shared" si="8"/>
        <v>55481200</v>
      </c>
      <c r="V24" s="2">
        <v>28344.399012999998</v>
      </c>
      <c r="W24" s="2">
        <f t="shared" si="9"/>
        <v>8.6393728191623982</v>
      </c>
      <c r="X24" s="2">
        <f t="shared" si="10"/>
        <v>5.3682591066681216</v>
      </c>
      <c r="Y24" s="2">
        <f t="shared" si="11"/>
        <v>2.3060221562201537</v>
      </c>
      <c r="Z24" s="2">
        <f t="shared" si="12"/>
        <v>11.594176281923318</v>
      </c>
      <c r="AA24" s="2">
        <f t="shared" si="13"/>
        <v>2.5377043350316031</v>
      </c>
      <c r="AB24" s="2" t="e">
        <f t="shared" si="14"/>
        <v>#DIV/0!</v>
      </c>
      <c r="AC24" s="2">
        <v>0</v>
      </c>
      <c r="AD24" s="2" t="e">
        <f t="shared" si="15"/>
        <v>#DIV/0!</v>
      </c>
      <c r="AE24" s="2" t="s">
        <v>147</v>
      </c>
      <c r="AF24" s="2">
        <f t="shared" si="16"/>
        <v>4.6144927536231881</v>
      </c>
      <c r="AG24" s="2">
        <f t="shared" si="17"/>
        <v>0.29633767633972957</v>
      </c>
      <c r="AH24" s="2">
        <f t="shared" si="18"/>
        <v>0.32808476829782407</v>
      </c>
      <c r="AI24" s="2">
        <f t="shared" si="19"/>
        <v>120225324</v>
      </c>
      <c r="AJ24" s="2">
        <f t="shared" si="20"/>
        <v>3404404.8000000003</v>
      </c>
      <c r="AK24" s="2">
        <f t="shared" si="21"/>
        <v>3.4044048000000005</v>
      </c>
      <c r="AL24" s="2" t="s">
        <v>273</v>
      </c>
      <c r="AM24" s="2" t="s">
        <v>274</v>
      </c>
      <c r="AN24" s="2" t="s">
        <v>275</v>
      </c>
      <c r="AO24" s="2" t="s">
        <v>276</v>
      </c>
      <c r="AP24" s="2" t="s">
        <v>147</v>
      </c>
      <c r="AQ24" s="2" t="s">
        <v>147</v>
      </c>
      <c r="AR24" s="2" t="s">
        <v>147</v>
      </c>
      <c r="AS24" s="2">
        <v>0</v>
      </c>
      <c r="AT24" s="2" t="s">
        <v>147</v>
      </c>
      <c r="AU24" s="2" t="s">
        <v>147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0</v>
      </c>
      <c r="BO24" s="2">
        <v>0</v>
      </c>
      <c r="BP24" s="2">
        <v>0</v>
      </c>
      <c r="BQ24" s="2">
        <v>0</v>
      </c>
      <c r="BR24" s="2">
        <v>0</v>
      </c>
      <c r="BS24" s="2">
        <v>0</v>
      </c>
      <c r="BT24" s="2">
        <v>0</v>
      </c>
      <c r="BU24" s="2">
        <v>0</v>
      </c>
      <c r="BV24" s="2">
        <v>0</v>
      </c>
      <c r="BW24" s="2">
        <v>0</v>
      </c>
      <c r="BX24" s="2">
        <v>0</v>
      </c>
      <c r="BY24" s="2">
        <v>0</v>
      </c>
      <c r="BZ24" s="2">
        <v>0</v>
      </c>
      <c r="CA24" s="2">
        <v>0</v>
      </c>
      <c r="CB24" s="2">
        <v>0</v>
      </c>
      <c r="CC24" s="2">
        <v>0</v>
      </c>
      <c r="CD24" s="2">
        <v>0</v>
      </c>
      <c r="CE24" s="2">
        <v>0</v>
      </c>
      <c r="CF24" s="2">
        <v>0</v>
      </c>
      <c r="CG24" s="2">
        <v>0</v>
      </c>
      <c r="CH24" s="2">
        <v>0</v>
      </c>
      <c r="CI24" s="2">
        <v>0</v>
      </c>
      <c r="CJ24" s="2">
        <v>0</v>
      </c>
      <c r="CK24" s="2">
        <v>0</v>
      </c>
      <c r="CL24" s="2">
        <v>0</v>
      </c>
      <c r="CM24" s="2">
        <v>0</v>
      </c>
      <c r="CN24" s="2">
        <v>0</v>
      </c>
      <c r="CO24" s="2">
        <v>0</v>
      </c>
      <c r="CP24" s="2">
        <v>0</v>
      </c>
      <c r="CQ24" s="2">
        <v>0</v>
      </c>
      <c r="CR24" s="2">
        <v>0</v>
      </c>
      <c r="CS24" s="2">
        <v>0</v>
      </c>
      <c r="CT24" s="2">
        <v>0</v>
      </c>
      <c r="CU24" s="2" t="s">
        <v>143</v>
      </c>
    </row>
    <row r="25" spans="1:99" s="2" customFormat="1" x14ac:dyDescent="0.25">
      <c r="A25" s="2" t="s">
        <v>277</v>
      </c>
      <c r="B25" s="2" t="s">
        <v>278</v>
      </c>
      <c r="C25" s="2" t="s">
        <v>279</v>
      </c>
      <c r="D25" s="2">
        <v>1953</v>
      </c>
      <c r="E25" s="2">
        <f t="shared" si="22"/>
        <v>62</v>
      </c>
      <c r="F25" s="2">
        <v>0</v>
      </c>
      <c r="G25" s="2">
        <v>11</v>
      </c>
      <c r="H25" s="2">
        <v>403</v>
      </c>
      <c r="I25" s="2">
        <v>1320</v>
      </c>
      <c r="J25" s="2">
        <v>1320</v>
      </c>
      <c r="K25" s="2">
        <v>1320</v>
      </c>
      <c r="L25" s="2">
        <f t="shared" si="1"/>
        <v>57499068</v>
      </c>
      <c r="M25" s="2">
        <v>500</v>
      </c>
      <c r="N25" s="2">
        <f t="shared" si="2"/>
        <v>21780000</v>
      </c>
      <c r="O25" s="2">
        <f t="shared" si="3"/>
        <v>0.78125</v>
      </c>
      <c r="P25" s="2">
        <f t="shared" si="4"/>
        <v>2023430</v>
      </c>
      <c r="Q25" s="2">
        <f t="shared" si="5"/>
        <v>2.0234300000000003</v>
      </c>
      <c r="R25" s="2">
        <v>4.5199999999999996</v>
      </c>
      <c r="S25" s="2">
        <f t="shared" si="6"/>
        <v>11.706754799999999</v>
      </c>
      <c r="T25" s="2">
        <f t="shared" si="7"/>
        <v>2892.7999999999997</v>
      </c>
      <c r="U25" s="2">
        <f t="shared" si="8"/>
        <v>126017599.99999999</v>
      </c>
      <c r="V25" s="2">
        <v>31653.938268000002</v>
      </c>
      <c r="W25" s="2">
        <f t="shared" si="9"/>
        <v>9.6481203840864005</v>
      </c>
      <c r="X25" s="2">
        <f t="shared" si="10"/>
        <v>5.9950659843295924</v>
      </c>
      <c r="Y25" s="2">
        <f t="shared" si="11"/>
        <v>1.9133459988400916</v>
      </c>
      <c r="Z25" s="2">
        <f t="shared" si="12"/>
        <v>2.6399939393939396</v>
      </c>
      <c r="AA25" s="2">
        <f t="shared" si="13"/>
        <v>5.9256591993030803</v>
      </c>
      <c r="AB25" s="2" t="e">
        <f t="shared" si="14"/>
        <v>#DIV/0!</v>
      </c>
      <c r="AC25" s="2">
        <v>0</v>
      </c>
      <c r="AD25" s="2" t="e">
        <f t="shared" si="15"/>
        <v>#DIV/0!</v>
      </c>
      <c r="AE25" s="2" t="s">
        <v>147</v>
      </c>
      <c r="AF25" s="2">
        <f t="shared" si="16"/>
        <v>5.7855999999999996</v>
      </c>
      <c r="AG25" s="2">
        <f t="shared" si="17"/>
        <v>5.01325090197898E-2</v>
      </c>
      <c r="AH25" s="2">
        <f t="shared" si="18"/>
        <v>1.2427453344614547</v>
      </c>
      <c r="AI25" s="2">
        <f t="shared" si="19"/>
        <v>57499068</v>
      </c>
      <c r="AJ25" s="2">
        <f t="shared" si="20"/>
        <v>1628193.6</v>
      </c>
      <c r="AK25" s="2">
        <f t="shared" si="21"/>
        <v>1.6281936000000001</v>
      </c>
      <c r="AL25" s="2" t="s">
        <v>280</v>
      </c>
      <c r="AM25" s="2" t="s">
        <v>281</v>
      </c>
      <c r="AN25" s="2" t="s">
        <v>282</v>
      </c>
      <c r="AO25" s="2" t="s">
        <v>283</v>
      </c>
      <c r="AP25" s="2" t="s">
        <v>147</v>
      </c>
      <c r="AQ25" s="2" t="s">
        <v>147</v>
      </c>
      <c r="AR25" s="2" t="s">
        <v>147</v>
      </c>
      <c r="AS25" s="2">
        <v>0</v>
      </c>
      <c r="AT25" s="2" t="s">
        <v>147</v>
      </c>
      <c r="AU25" s="2" t="s">
        <v>147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2">
        <v>0</v>
      </c>
      <c r="BQ25" s="2">
        <v>0</v>
      </c>
      <c r="BR25" s="2">
        <v>0</v>
      </c>
      <c r="BS25" s="2">
        <v>0</v>
      </c>
      <c r="BT25" s="2">
        <v>0</v>
      </c>
      <c r="BU25" s="2">
        <v>0</v>
      </c>
      <c r="BV25" s="2">
        <v>0</v>
      </c>
      <c r="BW25" s="2">
        <v>0</v>
      </c>
      <c r="BX25" s="2">
        <v>0</v>
      </c>
      <c r="BY25" s="2">
        <v>0</v>
      </c>
      <c r="BZ25" s="2">
        <v>0</v>
      </c>
      <c r="CA25" s="2">
        <v>0</v>
      </c>
      <c r="CB25" s="2">
        <v>0</v>
      </c>
      <c r="CC25" s="2">
        <v>0</v>
      </c>
      <c r="CD25" s="2">
        <v>0</v>
      </c>
      <c r="CE25" s="2">
        <v>0</v>
      </c>
      <c r="CF25" s="2">
        <v>0</v>
      </c>
      <c r="CG25" s="2">
        <v>0</v>
      </c>
      <c r="CH25" s="2">
        <v>0</v>
      </c>
      <c r="CI25" s="2">
        <v>0</v>
      </c>
      <c r="CJ25" s="2">
        <v>0</v>
      </c>
      <c r="CK25" s="2">
        <v>0</v>
      </c>
      <c r="CL25" s="2">
        <v>0</v>
      </c>
      <c r="CM25" s="2">
        <v>0</v>
      </c>
      <c r="CN25" s="2">
        <v>0</v>
      </c>
      <c r="CO25" s="2">
        <v>0</v>
      </c>
      <c r="CP25" s="2">
        <v>0</v>
      </c>
      <c r="CQ25" s="2">
        <v>0</v>
      </c>
      <c r="CR25" s="2">
        <v>0</v>
      </c>
      <c r="CS25" s="2">
        <v>0</v>
      </c>
      <c r="CT25" s="2">
        <v>0</v>
      </c>
      <c r="CU25" s="2" t="s">
        <v>143</v>
      </c>
    </row>
    <row r="26" spans="1:99" s="2" customFormat="1" x14ac:dyDescent="0.25">
      <c r="A26" s="2" t="s">
        <v>284</v>
      </c>
      <c r="B26" s="2" t="s">
        <v>285</v>
      </c>
      <c r="C26" s="2" t="s">
        <v>286</v>
      </c>
      <c r="D26" s="2">
        <v>1918</v>
      </c>
      <c r="E26" s="2">
        <f t="shared" si="22"/>
        <v>97</v>
      </c>
      <c r="F26" s="2">
        <v>0</v>
      </c>
      <c r="G26" s="2">
        <v>113</v>
      </c>
      <c r="H26" s="2">
        <v>7200</v>
      </c>
      <c r="I26" s="2">
        <v>40530</v>
      </c>
      <c r="J26" s="2">
        <v>0</v>
      </c>
      <c r="K26" s="2">
        <v>40530</v>
      </c>
      <c r="L26" s="2">
        <f t="shared" si="1"/>
        <v>1765482747</v>
      </c>
      <c r="M26" s="2">
        <v>965</v>
      </c>
      <c r="N26" s="2">
        <f t="shared" si="2"/>
        <v>42035400</v>
      </c>
      <c r="O26" s="2">
        <f t="shared" si="3"/>
        <v>1.5078125</v>
      </c>
      <c r="P26" s="2">
        <f t="shared" si="4"/>
        <v>3905219.9</v>
      </c>
      <c r="Q26" s="2">
        <f t="shared" si="5"/>
        <v>3.9052199000000001</v>
      </c>
      <c r="R26" s="2">
        <v>31.9</v>
      </c>
      <c r="S26" s="2">
        <f t="shared" si="6"/>
        <v>82.62068099999999</v>
      </c>
      <c r="T26" s="2">
        <f t="shared" si="7"/>
        <v>20416</v>
      </c>
      <c r="U26" s="2">
        <f t="shared" si="8"/>
        <v>889372000</v>
      </c>
      <c r="V26" s="2">
        <v>56985.605792000002</v>
      </c>
      <c r="W26" s="2">
        <f t="shared" si="9"/>
        <v>17.3692126454016</v>
      </c>
      <c r="X26" s="2">
        <f t="shared" si="10"/>
        <v>10.792731823370049</v>
      </c>
      <c r="Y26" s="2">
        <f t="shared" si="11"/>
        <v>2.4794324249251218</v>
      </c>
      <c r="Z26" s="2">
        <f t="shared" si="12"/>
        <v>41.999903581267219</v>
      </c>
      <c r="AA26" s="2" t="e">
        <f t="shared" si="13"/>
        <v>#DIV/0!</v>
      </c>
      <c r="AB26" s="2" t="e">
        <f t="shared" si="14"/>
        <v>#DIV/0!</v>
      </c>
      <c r="AC26" s="2">
        <v>0</v>
      </c>
      <c r="AD26" s="2" t="e">
        <f t="shared" si="15"/>
        <v>#DIV/0!</v>
      </c>
      <c r="AE26" s="2" t="s">
        <v>147</v>
      </c>
      <c r="AF26" s="2">
        <f t="shared" si="16"/>
        <v>21.156476683937825</v>
      </c>
      <c r="AG26" s="2">
        <f t="shared" si="17"/>
        <v>0.57409815299765876</v>
      </c>
      <c r="AH26" s="2" t="e">
        <f t="shared" si="18"/>
        <v>#DIV/0!</v>
      </c>
      <c r="AI26" s="2">
        <f t="shared" si="19"/>
        <v>0</v>
      </c>
      <c r="AJ26" s="2">
        <f t="shared" si="20"/>
        <v>0</v>
      </c>
      <c r="AK26" s="2">
        <f t="shared" si="21"/>
        <v>0</v>
      </c>
      <c r="AL26" s="2" t="s">
        <v>287</v>
      </c>
      <c r="AM26" s="2" t="s">
        <v>288</v>
      </c>
      <c r="AN26" s="2" t="s">
        <v>289</v>
      </c>
      <c r="AO26" s="2" t="s">
        <v>290</v>
      </c>
      <c r="AP26" s="2" t="s">
        <v>147</v>
      </c>
      <c r="AQ26" s="2" t="s">
        <v>147</v>
      </c>
      <c r="AR26" s="2" t="s">
        <v>147</v>
      </c>
      <c r="AS26" s="2">
        <v>0</v>
      </c>
      <c r="AT26" s="2" t="s">
        <v>147</v>
      </c>
      <c r="AU26" s="2" t="s">
        <v>147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>
        <v>0</v>
      </c>
      <c r="BP26" s="2">
        <v>0</v>
      </c>
      <c r="BQ26" s="2">
        <v>0</v>
      </c>
      <c r="BR26" s="2">
        <v>0</v>
      </c>
      <c r="BS26" s="2">
        <v>0</v>
      </c>
      <c r="BT26" s="2">
        <v>0</v>
      </c>
      <c r="BU26" s="2">
        <v>0</v>
      </c>
      <c r="BV26" s="2">
        <v>0</v>
      </c>
      <c r="BW26" s="2">
        <v>0</v>
      </c>
      <c r="BX26" s="2">
        <v>0</v>
      </c>
      <c r="BY26" s="2">
        <v>0</v>
      </c>
      <c r="BZ26" s="2">
        <v>0</v>
      </c>
      <c r="CA26" s="2">
        <v>0</v>
      </c>
      <c r="CB26" s="2">
        <v>0</v>
      </c>
      <c r="CC26" s="2">
        <v>0</v>
      </c>
      <c r="CD26" s="2">
        <v>0</v>
      </c>
      <c r="CE26" s="2">
        <v>0</v>
      </c>
      <c r="CF26" s="2">
        <v>0</v>
      </c>
      <c r="CG26" s="2">
        <v>0</v>
      </c>
      <c r="CH26" s="2">
        <v>0</v>
      </c>
      <c r="CI26" s="2">
        <v>0</v>
      </c>
      <c r="CJ26" s="2">
        <v>0</v>
      </c>
      <c r="CK26" s="2">
        <v>0</v>
      </c>
      <c r="CL26" s="2">
        <v>0</v>
      </c>
      <c r="CM26" s="2">
        <v>0</v>
      </c>
      <c r="CN26" s="2">
        <v>0</v>
      </c>
      <c r="CO26" s="2">
        <v>0</v>
      </c>
      <c r="CP26" s="2">
        <v>0</v>
      </c>
      <c r="CQ26" s="2">
        <v>0</v>
      </c>
      <c r="CR26" s="2">
        <v>0</v>
      </c>
      <c r="CS26" s="2">
        <v>0</v>
      </c>
      <c r="CT26" s="2">
        <v>0</v>
      </c>
      <c r="CU26" s="2" t="s">
        <v>143</v>
      </c>
    </row>
    <row r="27" spans="1:99" s="2" customFormat="1" x14ac:dyDescent="0.25">
      <c r="A27" s="2" t="s">
        <v>291</v>
      </c>
      <c r="B27" s="2" t="s">
        <v>292</v>
      </c>
      <c r="C27" s="2" t="s">
        <v>293</v>
      </c>
      <c r="D27" s="2">
        <v>1920</v>
      </c>
      <c r="E27" s="2">
        <f t="shared" si="22"/>
        <v>95</v>
      </c>
      <c r="F27" s="2">
        <v>0</v>
      </c>
      <c r="G27" s="2">
        <v>75</v>
      </c>
      <c r="H27" s="2">
        <v>21000</v>
      </c>
      <c r="I27" s="2">
        <v>13470</v>
      </c>
      <c r="J27" s="2">
        <v>11510</v>
      </c>
      <c r="K27" s="2">
        <v>13470</v>
      </c>
      <c r="L27" s="2">
        <f t="shared" si="1"/>
        <v>586751853</v>
      </c>
      <c r="M27" s="2">
        <v>455</v>
      </c>
      <c r="N27" s="2">
        <f t="shared" si="2"/>
        <v>19819800</v>
      </c>
      <c r="O27" s="2">
        <f t="shared" si="3"/>
        <v>0.7109375</v>
      </c>
      <c r="P27" s="2">
        <f t="shared" si="4"/>
        <v>1841321.3</v>
      </c>
      <c r="Q27" s="2">
        <f t="shared" si="5"/>
        <v>1.8413213000000002</v>
      </c>
      <c r="R27" s="2">
        <v>61.2</v>
      </c>
      <c r="S27" s="2">
        <f t="shared" si="6"/>
        <v>158.50738799999999</v>
      </c>
      <c r="T27" s="2">
        <f t="shared" si="7"/>
        <v>39168</v>
      </c>
      <c r="U27" s="2">
        <f t="shared" si="8"/>
        <v>1706256000</v>
      </c>
      <c r="V27" s="2">
        <v>52459.522476999999</v>
      </c>
      <c r="W27" s="2">
        <f t="shared" si="9"/>
        <v>15.989662450989599</v>
      </c>
      <c r="X27" s="2">
        <f t="shared" si="10"/>
        <v>9.9355188000089374</v>
      </c>
      <c r="Y27" s="2">
        <f t="shared" si="11"/>
        <v>3.3240641640404758</v>
      </c>
      <c r="Z27" s="2">
        <f t="shared" si="12"/>
        <v>29.604327642054916</v>
      </c>
      <c r="AA27" s="2">
        <f t="shared" si="13"/>
        <v>1.1262423653024152</v>
      </c>
      <c r="AB27" s="2" t="e">
        <f t="shared" si="14"/>
        <v>#DIV/0!</v>
      </c>
      <c r="AC27" s="2">
        <v>0</v>
      </c>
      <c r="AD27" s="2" t="e">
        <f t="shared" si="15"/>
        <v>#DIV/0!</v>
      </c>
      <c r="AE27" s="2">
        <v>64.302000000000007</v>
      </c>
      <c r="AF27" s="2">
        <f t="shared" si="16"/>
        <v>86.08351648351649</v>
      </c>
      <c r="AG27" s="2">
        <f t="shared" si="17"/>
        <v>0.58931977810912661</v>
      </c>
      <c r="AH27" s="2">
        <f t="shared" si="18"/>
        <v>0.1296946738275499</v>
      </c>
      <c r="AI27" s="2">
        <f t="shared" si="19"/>
        <v>501374449</v>
      </c>
      <c r="AJ27" s="2">
        <f t="shared" si="20"/>
        <v>14197354.800000001</v>
      </c>
      <c r="AK27" s="2">
        <f t="shared" si="21"/>
        <v>14.197354800000001</v>
      </c>
      <c r="AL27" s="2" t="s">
        <v>294</v>
      </c>
      <c r="AM27" s="2" t="s">
        <v>295</v>
      </c>
      <c r="AN27" s="2" t="s">
        <v>296</v>
      </c>
      <c r="AO27" s="2" t="s">
        <v>297</v>
      </c>
      <c r="AP27" s="2" t="s">
        <v>298</v>
      </c>
      <c r="AQ27" s="2" t="s">
        <v>299</v>
      </c>
      <c r="AR27" s="2" t="s">
        <v>300</v>
      </c>
      <c r="AS27" s="2">
        <v>2</v>
      </c>
      <c r="AT27" s="2" t="s">
        <v>301</v>
      </c>
      <c r="AU27" s="2" t="s">
        <v>302</v>
      </c>
      <c r="AV27" s="2">
        <v>8</v>
      </c>
      <c r="AW27" s="5">
        <v>77</v>
      </c>
      <c r="AX27" s="5">
        <v>23</v>
      </c>
      <c r="AY27" s="2">
        <v>0</v>
      </c>
      <c r="AZ27" s="5">
        <v>7.9</v>
      </c>
      <c r="BA27" s="5">
        <v>3.4</v>
      </c>
      <c r="BB27" s="5">
        <v>0.3</v>
      </c>
      <c r="BC27" s="5">
        <v>0.7</v>
      </c>
      <c r="BD27" s="2">
        <v>0</v>
      </c>
      <c r="BE27" s="5">
        <v>0.1</v>
      </c>
      <c r="BF27" s="5">
        <v>40.299999999999997</v>
      </c>
      <c r="BG27" s="5">
        <v>11</v>
      </c>
      <c r="BH27" s="5">
        <v>33.799999999999997</v>
      </c>
      <c r="BI27" s="2">
        <v>0</v>
      </c>
      <c r="BJ27" s="2">
        <v>0</v>
      </c>
      <c r="BK27" s="5">
        <v>0.8</v>
      </c>
      <c r="BL27" s="5">
        <v>1.6</v>
      </c>
      <c r="BM27" s="2">
        <v>0</v>
      </c>
      <c r="BN27" s="5">
        <v>0.1</v>
      </c>
      <c r="BO27" s="5">
        <v>15359</v>
      </c>
      <c r="BP27" s="5">
        <v>1043</v>
      </c>
      <c r="BQ27" s="5">
        <v>102</v>
      </c>
      <c r="BR27" s="5">
        <v>7</v>
      </c>
      <c r="BS27" s="5">
        <v>0.16</v>
      </c>
      <c r="BT27" s="5">
        <v>0.01</v>
      </c>
      <c r="BU27" s="5">
        <v>22330</v>
      </c>
      <c r="BV27" s="5">
        <v>149</v>
      </c>
      <c r="BW27" s="5">
        <v>0.23</v>
      </c>
      <c r="BX27" s="5">
        <v>65556</v>
      </c>
      <c r="BY27" s="5">
        <v>652</v>
      </c>
      <c r="BZ27" s="5">
        <v>437</v>
      </c>
      <c r="CA27" s="5">
        <v>4</v>
      </c>
      <c r="CB27" s="5">
        <v>1.1599999999999999</v>
      </c>
      <c r="CC27" s="5">
        <v>0.01</v>
      </c>
      <c r="CD27" s="5">
        <v>8</v>
      </c>
      <c r="CE27" s="5">
        <v>25</v>
      </c>
      <c r="CF27" s="5">
        <v>5</v>
      </c>
      <c r="CG27" s="5">
        <v>4</v>
      </c>
      <c r="CH27" s="5">
        <v>56</v>
      </c>
      <c r="CI27" s="5">
        <v>30</v>
      </c>
      <c r="CJ27" s="5">
        <v>66</v>
      </c>
      <c r="CK27" s="2">
        <v>0</v>
      </c>
      <c r="CL27" s="2">
        <v>0</v>
      </c>
      <c r="CM27" s="2">
        <v>0</v>
      </c>
      <c r="CN27" s="2">
        <v>0</v>
      </c>
      <c r="CO27" s="2">
        <v>0</v>
      </c>
      <c r="CP27" s="2">
        <v>0</v>
      </c>
      <c r="CQ27" s="5">
        <v>1</v>
      </c>
      <c r="CR27" s="5">
        <v>5</v>
      </c>
      <c r="CS27" s="5">
        <v>0.54481000000000002</v>
      </c>
      <c r="CT27" s="5">
        <v>0.14757000000000001</v>
      </c>
      <c r="CU27" s="2" t="s">
        <v>143</v>
      </c>
    </row>
    <row r="28" spans="1:99" s="2" customFormat="1" x14ac:dyDescent="0.25">
      <c r="A28" s="2" t="s">
        <v>303</v>
      </c>
      <c r="B28" s="2" t="s">
        <v>304</v>
      </c>
      <c r="C28" s="2" t="s">
        <v>305</v>
      </c>
      <c r="F28" s="2">
        <v>0</v>
      </c>
      <c r="G28" s="2">
        <v>135</v>
      </c>
      <c r="H28" s="2">
        <v>0</v>
      </c>
      <c r="I28" s="2">
        <v>0</v>
      </c>
      <c r="J28" s="2">
        <v>113000</v>
      </c>
      <c r="K28" s="2">
        <v>113000</v>
      </c>
      <c r="L28" s="2">
        <f t="shared" si="1"/>
        <v>4922268700</v>
      </c>
      <c r="M28" s="2">
        <v>2700</v>
      </c>
      <c r="N28" s="2">
        <f t="shared" si="2"/>
        <v>117612000</v>
      </c>
      <c r="O28" s="2">
        <f t="shared" si="3"/>
        <v>4.21875</v>
      </c>
      <c r="P28" s="2">
        <f t="shared" si="4"/>
        <v>10926522</v>
      </c>
      <c r="Q28" s="2">
        <f t="shared" si="5"/>
        <v>10.926522</v>
      </c>
      <c r="R28" s="2">
        <v>53.8</v>
      </c>
      <c r="S28" s="2">
        <f t="shared" si="6"/>
        <v>139.34146199999998</v>
      </c>
      <c r="T28" s="2">
        <f t="shared" si="7"/>
        <v>34432</v>
      </c>
      <c r="U28" s="2">
        <f t="shared" si="8"/>
        <v>1499944000</v>
      </c>
      <c r="V28" s="2">
        <v>156744.71380999999</v>
      </c>
      <c r="W28" s="2">
        <f t="shared" si="9"/>
        <v>47.775788769287992</v>
      </c>
      <c r="X28" s="2">
        <f t="shared" si="10"/>
        <v>29.68650832733114</v>
      </c>
      <c r="Y28" s="2">
        <f t="shared" si="11"/>
        <v>4.0771978337587074</v>
      </c>
      <c r="Z28" s="2">
        <f t="shared" si="12"/>
        <v>41.851755773220418</v>
      </c>
      <c r="AA28" s="2">
        <f t="shared" si="13"/>
        <v>0.34276566371457567</v>
      </c>
      <c r="AB28" s="2" t="e">
        <f t="shared" si="14"/>
        <v>#DIV/0!</v>
      </c>
      <c r="AC28" s="2">
        <v>0</v>
      </c>
      <c r="AD28" s="2" t="e">
        <f t="shared" si="15"/>
        <v>#DIV/0!</v>
      </c>
      <c r="AE28" s="2">
        <v>64.302000000000007</v>
      </c>
      <c r="AF28" s="2">
        <f t="shared" si="16"/>
        <v>12.752592592592592</v>
      </c>
      <c r="AG28" s="2">
        <f t="shared" si="17"/>
        <v>0.34200567553167494</v>
      </c>
      <c r="AH28" s="2">
        <f t="shared" si="18"/>
        <v>7.8391935787975653E-2</v>
      </c>
      <c r="AI28" s="2">
        <f t="shared" si="19"/>
        <v>4922268700</v>
      </c>
      <c r="AJ28" s="2">
        <f t="shared" si="20"/>
        <v>139383240</v>
      </c>
      <c r="AK28" s="2">
        <f t="shared" si="21"/>
        <v>139.38324</v>
      </c>
      <c r="AL28" s="2" t="s">
        <v>306</v>
      </c>
      <c r="AM28" s="2" t="s">
        <v>307</v>
      </c>
      <c r="AN28" s="2" t="s">
        <v>308</v>
      </c>
      <c r="AO28" s="2" t="s">
        <v>309</v>
      </c>
      <c r="AP28" s="2" t="s">
        <v>310</v>
      </c>
      <c r="AQ28" s="2" t="s">
        <v>299</v>
      </c>
      <c r="AR28" s="2" t="s">
        <v>300</v>
      </c>
      <c r="AS28" s="2">
        <v>2</v>
      </c>
      <c r="AT28" s="2" t="s">
        <v>301</v>
      </c>
      <c r="AU28" s="2" t="s">
        <v>302</v>
      </c>
      <c r="AV28" s="2">
        <v>8</v>
      </c>
      <c r="AW28" s="5">
        <v>77</v>
      </c>
      <c r="AX28" s="5">
        <v>23</v>
      </c>
      <c r="AY28" s="2">
        <v>0</v>
      </c>
      <c r="AZ28" s="5">
        <v>7.9</v>
      </c>
      <c r="BA28" s="5">
        <v>3.4</v>
      </c>
      <c r="BB28" s="5">
        <v>0.3</v>
      </c>
      <c r="BC28" s="5">
        <v>0.7</v>
      </c>
      <c r="BD28" s="2">
        <v>0</v>
      </c>
      <c r="BE28" s="5">
        <v>0.1</v>
      </c>
      <c r="BF28" s="5">
        <v>40.299999999999997</v>
      </c>
      <c r="BG28" s="5">
        <v>11</v>
      </c>
      <c r="BH28" s="5">
        <v>33.799999999999997</v>
      </c>
      <c r="BI28" s="2">
        <v>0</v>
      </c>
      <c r="BJ28" s="2">
        <v>0</v>
      </c>
      <c r="BK28" s="5">
        <v>0.8</v>
      </c>
      <c r="BL28" s="5">
        <v>1.6</v>
      </c>
      <c r="BM28" s="2">
        <v>0</v>
      </c>
      <c r="BN28" s="5">
        <v>0.1</v>
      </c>
      <c r="BO28" s="5">
        <v>15359</v>
      </c>
      <c r="BP28" s="5">
        <v>1043</v>
      </c>
      <c r="BQ28" s="5">
        <v>102</v>
      </c>
      <c r="BR28" s="5">
        <v>7</v>
      </c>
      <c r="BS28" s="5">
        <v>0.16</v>
      </c>
      <c r="BT28" s="5">
        <v>0.01</v>
      </c>
      <c r="BU28" s="5">
        <v>22330</v>
      </c>
      <c r="BV28" s="5">
        <v>149</v>
      </c>
      <c r="BW28" s="5">
        <v>0.23</v>
      </c>
      <c r="BX28" s="5">
        <v>65556</v>
      </c>
      <c r="BY28" s="5">
        <v>652</v>
      </c>
      <c r="BZ28" s="5">
        <v>437</v>
      </c>
      <c r="CA28" s="5">
        <v>4</v>
      </c>
      <c r="CB28" s="5">
        <v>1.1599999999999999</v>
      </c>
      <c r="CC28" s="5">
        <v>0.01</v>
      </c>
      <c r="CD28" s="5">
        <v>8</v>
      </c>
      <c r="CE28" s="5">
        <v>25</v>
      </c>
      <c r="CF28" s="5">
        <v>5</v>
      </c>
      <c r="CG28" s="5">
        <v>4</v>
      </c>
      <c r="CH28" s="5">
        <v>56</v>
      </c>
      <c r="CI28" s="5">
        <v>30</v>
      </c>
      <c r="CJ28" s="5">
        <v>66</v>
      </c>
      <c r="CK28" s="2">
        <v>0</v>
      </c>
      <c r="CL28" s="2">
        <v>0</v>
      </c>
      <c r="CM28" s="2">
        <v>0</v>
      </c>
      <c r="CN28" s="2">
        <v>0</v>
      </c>
      <c r="CO28" s="2">
        <v>0</v>
      </c>
      <c r="CP28" s="2">
        <v>0</v>
      </c>
      <c r="CQ28" s="5">
        <v>1</v>
      </c>
      <c r="CR28" s="5">
        <v>5</v>
      </c>
      <c r="CS28" s="5">
        <v>0.54481000000000002</v>
      </c>
      <c r="CT28" s="5">
        <v>0.14757000000000001</v>
      </c>
      <c r="CU28" s="2" t="s">
        <v>143</v>
      </c>
    </row>
    <row r="29" spans="1:99" s="2" customFormat="1" x14ac:dyDescent="0.25">
      <c r="A29" s="2" t="s">
        <v>311</v>
      </c>
      <c r="B29" s="2" t="s">
        <v>312</v>
      </c>
      <c r="C29" s="2" t="s">
        <v>313</v>
      </c>
      <c r="D29" s="2">
        <v>1916</v>
      </c>
      <c r="E29" s="2">
        <f t="shared" ref="E29:E54" si="23">2015-D29</f>
        <v>99</v>
      </c>
      <c r="F29" s="2">
        <v>0</v>
      </c>
      <c r="G29" s="2">
        <v>67</v>
      </c>
      <c r="H29" s="2">
        <v>0</v>
      </c>
      <c r="I29" s="2">
        <v>40530</v>
      </c>
      <c r="J29" s="2">
        <v>34120</v>
      </c>
      <c r="K29" s="2">
        <v>40530</v>
      </c>
      <c r="L29" s="2">
        <f t="shared" si="1"/>
        <v>1765482747</v>
      </c>
      <c r="M29" s="2">
        <v>850</v>
      </c>
      <c r="N29" s="2">
        <f t="shared" si="2"/>
        <v>37026000</v>
      </c>
      <c r="O29" s="2">
        <f t="shared" si="3"/>
        <v>1.328125</v>
      </c>
      <c r="P29" s="2">
        <f t="shared" si="4"/>
        <v>3439831</v>
      </c>
      <c r="Q29" s="2">
        <f t="shared" si="5"/>
        <v>3.4398310000000003</v>
      </c>
      <c r="R29" s="2">
        <v>31.6</v>
      </c>
      <c r="S29" s="2">
        <f t="shared" si="6"/>
        <v>81.843683999999996</v>
      </c>
      <c r="T29" s="2">
        <f t="shared" si="7"/>
        <v>20224</v>
      </c>
      <c r="U29" s="2">
        <f t="shared" si="8"/>
        <v>881008000</v>
      </c>
      <c r="V29" s="2">
        <v>56985.605792000002</v>
      </c>
      <c r="W29" s="2">
        <f t="shared" si="9"/>
        <v>17.3692126454016</v>
      </c>
      <c r="X29" s="2">
        <f t="shared" si="10"/>
        <v>10.792731823370049</v>
      </c>
      <c r="Y29" s="2">
        <f t="shared" si="11"/>
        <v>2.6418397487865102</v>
      </c>
      <c r="Z29" s="2">
        <f t="shared" si="12"/>
        <v>47.682243477556312</v>
      </c>
      <c r="AA29" s="2">
        <f t="shared" si="13"/>
        <v>0.41270430348402659</v>
      </c>
      <c r="AB29" s="2" t="e">
        <f t="shared" si="14"/>
        <v>#DIV/0!</v>
      </c>
      <c r="AC29" s="2">
        <v>0</v>
      </c>
      <c r="AD29" s="2" t="e">
        <f t="shared" si="15"/>
        <v>#DIV/0!</v>
      </c>
      <c r="AE29" s="2" t="s">
        <v>147</v>
      </c>
      <c r="AF29" s="2">
        <f t="shared" si="16"/>
        <v>23.792941176470588</v>
      </c>
      <c r="AG29" s="2">
        <f t="shared" si="17"/>
        <v>0.69446239074751159</v>
      </c>
      <c r="AH29" s="2">
        <f t="shared" si="18"/>
        <v>8.1732723638086285E-2</v>
      </c>
      <c r="AI29" s="2">
        <f t="shared" si="19"/>
        <v>1486263788</v>
      </c>
      <c r="AJ29" s="2">
        <f t="shared" si="20"/>
        <v>42086337.600000001</v>
      </c>
      <c r="AK29" s="2">
        <f t="shared" si="21"/>
        <v>42.0863376</v>
      </c>
      <c r="AL29" s="2" t="s">
        <v>287</v>
      </c>
      <c r="AM29" s="2" t="s">
        <v>288</v>
      </c>
      <c r="AN29" s="2" t="s">
        <v>289</v>
      </c>
      <c r="AO29" s="2" t="s">
        <v>290</v>
      </c>
      <c r="AP29" s="2" t="s">
        <v>147</v>
      </c>
      <c r="AQ29" s="2" t="s">
        <v>147</v>
      </c>
      <c r="AR29" s="2" t="s">
        <v>147</v>
      </c>
      <c r="AS29" s="2">
        <v>0</v>
      </c>
      <c r="AT29" s="2" t="s">
        <v>147</v>
      </c>
      <c r="AU29" s="2" t="s">
        <v>147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0</v>
      </c>
      <c r="BQ29" s="2">
        <v>0</v>
      </c>
      <c r="BR29" s="2">
        <v>0</v>
      </c>
      <c r="BS29" s="2">
        <v>0</v>
      </c>
      <c r="BT29" s="2">
        <v>0</v>
      </c>
      <c r="BU29" s="2">
        <v>0</v>
      </c>
      <c r="BV29" s="2">
        <v>0</v>
      </c>
      <c r="BW29" s="2">
        <v>0</v>
      </c>
      <c r="BX29" s="2">
        <v>0</v>
      </c>
      <c r="BY29" s="2">
        <v>0</v>
      </c>
      <c r="BZ29" s="2">
        <v>0</v>
      </c>
      <c r="CA29" s="2">
        <v>0</v>
      </c>
      <c r="CB29" s="2">
        <v>0</v>
      </c>
      <c r="CC29" s="2">
        <v>0</v>
      </c>
      <c r="CD29" s="2">
        <v>0</v>
      </c>
      <c r="CE29" s="2">
        <v>0</v>
      </c>
      <c r="CF29" s="2">
        <v>0</v>
      </c>
      <c r="CG29" s="2">
        <v>0</v>
      </c>
      <c r="CH29" s="2">
        <v>0</v>
      </c>
      <c r="CI29" s="2">
        <v>0</v>
      </c>
      <c r="CJ29" s="2">
        <v>0</v>
      </c>
      <c r="CK29" s="2">
        <v>0</v>
      </c>
      <c r="CL29" s="2">
        <v>0</v>
      </c>
      <c r="CM29" s="2">
        <v>0</v>
      </c>
      <c r="CN29" s="2">
        <v>0</v>
      </c>
      <c r="CO29" s="2">
        <v>0</v>
      </c>
      <c r="CP29" s="2">
        <v>0</v>
      </c>
      <c r="CQ29" s="2">
        <v>0</v>
      </c>
      <c r="CR29" s="2">
        <v>0</v>
      </c>
      <c r="CS29" s="2">
        <v>0</v>
      </c>
      <c r="CT29" s="2">
        <v>0</v>
      </c>
      <c r="CU29" s="2" t="s">
        <v>143</v>
      </c>
    </row>
    <row r="30" spans="1:99" s="2" customFormat="1" x14ac:dyDescent="0.25">
      <c r="A30" s="2" t="s">
        <v>314</v>
      </c>
      <c r="B30" s="2" t="s">
        <v>314</v>
      </c>
      <c r="C30" s="2" t="s">
        <v>315</v>
      </c>
      <c r="D30" s="2">
        <v>1929</v>
      </c>
      <c r="E30" s="2">
        <f t="shared" si="23"/>
        <v>86</v>
      </c>
      <c r="F30" s="2">
        <v>0</v>
      </c>
      <c r="G30" s="2">
        <v>95</v>
      </c>
      <c r="H30" s="2">
        <v>2180</v>
      </c>
      <c r="I30" s="2">
        <v>53500</v>
      </c>
      <c r="J30" s="2">
        <v>53500</v>
      </c>
      <c r="K30" s="2">
        <v>53500</v>
      </c>
      <c r="L30" s="2">
        <f t="shared" si="1"/>
        <v>2330454650</v>
      </c>
      <c r="M30" s="2">
        <v>1110</v>
      </c>
      <c r="N30" s="2">
        <f t="shared" si="2"/>
        <v>48351600</v>
      </c>
      <c r="O30" s="2">
        <f t="shared" si="3"/>
        <v>1.734375</v>
      </c>
      <c r="P30" s="2">
        <f t="shared" si="4"/>
        <v>4492014.6000000006</v>
      </c>
      <c r="Q30" s="2">
        <f t="shared" si="5"/>
        <v>4.4920146000000001</v>
      </c>
      <c r="R30" s="2">
        <v>7.5</v>
      </c>
      <c r="S30" s="2">
        <f t="shared" si="6"/>
        <v>19.424924999999998</v>
      </c>
      <c r="T30" s="2">
        <f t="shared" si="7"/>
        <v>4800</v>
      </c>
      <c r="U30" s="2">
        <f t="shared" si="8"/>
        <v>209100000</v>
      </c>
      <c r="V30" s="2">
        <v>52429.142921999999</v>
      </c>
      <c r="W30" s="2">
        <f t="shared" si="9"/>
        <v>15.980402762625598</v>
      </c>
      <c r="X30" s="2">
        <f t="shared" si="10"/>
        <v>9.9297650945692677</v>
      </c>
      <c r="Y30" s="2">
        <f t="shared" si="11"/>
        <v>2.1269732717457579</v>
      </c>
      <c r="Z30" s="2">
        <f t="shared" si="12"/>
        <v>48.198087550360277</v>
      </c>
      <c r="AA30" s="2">
        <f t="shared" si="13"/>
        <v>0.24215967592374615</v>
      </c>
      <c r="AB30" s="2" t="e">
        <f t="shared" si="14"/>
        <v>#DIV/0!</v>
      </c>
      <c r="AC30" s="2">
        <v>0</v>
      </c>
      <c r="AD30" s="2" t="e">
        <f t="shared" si="15"/>
        <v>#DIV/0!</v>
      </c>
      <c r="AE30" s="2" t="s">
        <v>147</v>
      </c>
      <c r="AF30" s="2">
        <f t="shared" si="16"/>
        <v>4.3243243243243246</v>
      </c>
      <c r="AG30" s="2">
        <f t="shared" si="17"/>
        <v>0.61428488570029471</v>
      </c>
      <c r="AH30" s="2">
        <f t="shared" si="18"/>
        <v>6.8069923889828923E-2</v>
      </c>
      <c r="AI30" s="2">
        <f t="shared" si="19"/>
        <v>2330454650</v>
      </c>
      <c r="AJ30" s="2">
        <f t="shared" si="20"/>
        <v>65991180</v>
      </c>
      <c r="AK30" s="2">
        <f t="shared" si="21"/>
        <v>65.99118</v>
      </c>
      <c r="AL30" s="2" t="s">
        <v>316</v>
      </c>
      <c r="AM30" s="2" t="s">
        <v>317</v>
      </c>
      <c r="AN30" s="2" t="s">
        <v>318</v>
      </c>
      <c r="AO30" s="2" t="s">
        <v>319</v>
      </c>
      <c r="AP30" s="2" t="s">
        <v>147</v>
      </c>
      <c r="AQ30" s="2" t="s">
        <v>147</v>
      </c>
      <c r="AR30" s="2" t="s">
        <v>147</v>
      </c>
      <c r="AS30" s="2">
        <v>0</v>
      </c>
      <c r="AT30" s="2" t="s">
        <v>147</v>
      </c>
      <c r="AU30" s="2" t="s">
        <v>147</v>
      </c>
      <c r="AV30" s="2">
        <v>0</v>
      </c>
      <c r="AW30" s="2">
        <v>0</v>
      </c>
      <c r="AX30" s="2">
        <v>0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0</v>
      </c>
      <c r="BK30" s="2">
        <v>0</v>
      </c>
      <c r="BL30" s="2">
        <v>0</v>
      </c>
      <c r="BM30" s="2">
        <v>0</v>
      </c>
      <c r="BN30" s="2">
        <v>0</v>
      </c>
      <c r="BO30" s="2">
        <v>0</v>
      </c>
      <c r="BP30" s="2">
        <v>0</v>
      </c>
      <c r="BQ30" s="2">
        <v>0</v>
      </c>
      <c r="BR30" s="2">
        <v>0</v>
      </c>
      <c r="BS30" s="2">
        <v>0</v>
      </c>
      <c r="BT30" s="2">
        <v>0</v>
      </c>
      <c r="BU30" s="2">
        <v>0</v>
      </c>
      <c r="BV30" s="2">
        <v>0</v>
      </c>
      <c r="BW30" s="2">
        <v>0</v>
      </c>
      <c r="BX30" s="2">
        <v>0</v>
      </c>
      <c r="BY30" s="2">
        <v>0</v>
      </c>
      <c r="BZ30" s="2">
        <v>0</v>
      </c>
      <c r="CA30" s="2">
        <v>0</v>
      </c>
      <c r="CB30" s="2">
        <v>0</v>
      </c>
      <c r="CC30" s="2">
        <v>0</v>
      </c>
      <c r="CD30" s="2">
        <v>0</v>
      </c>
      <c r="CE30" s="2">
        <v>0</v>
      </c>
      <c r="CF30" s="2">
        <v>0</v>
      </c>
      <c r="CG30" s="2">
        <v>0</v>
      </c>
      <c r="CH30" s="2">
        <v>0</v>
      </c>
      <c r="CI30" s="2">
        <v>0</v>
      </c>
      <c r="CJ30" s="2">
        <v>0</v>
      </c>
      <c r="CK30" s="2">
        <v>0</v>
      </c>
      <c r="CL30" s="2">
        <v>0</v>
      </c>
      <c r="CM30" s="2">
        <v>0</v>
      </c>
      <c r="CN30" s="2">
        <v>0</v>
      </c>
      <c r="CO30" s="2">
        <v>0</v>
      </c>
      <c r="CP30" s="2">
        <v>0</v>
      </c>
      <c r="CQ30" s="2">
        <v>0</v>
      </c>
      <c r="CR30" s="2">
        <v>0</v>
      </c>
      <c r="CS30" s="2">
        <v>0</v>
      </c>
      <c r="CT30" s="2">
        <v>0</v>
      </c>
      <c r="CU30" s="2" t="s">
        <v>143</v>
      </c>
    </row>
    <row r="31" spans="1:99" s="2" customFormat="1" x14ac:dyDescent="0.25">
      <c r="A31" s="2" t="s">
        <v>320</v>
      </c>
      <c r="B31" s="2" t="s">
        <v>321</v>
      </c>
      <c r="C31" s="2" t="s">
        <v>322</v>
      </c>
      <c r="D31" s="2">
        <v>1956</v>
      </c>
      <c r="E31" s="2">
        <f t="shared" si="23"/>
        <v>59</v>
      </c>
      <c r="F31" s="2">
        <v>0</v>
      </c>
      <c r="G31" s="2">
        <v>50</v>
      </c>
      <c r="H31" s="2">
        <v>14385</v>
      </c>
      <c r="I31" s="2">
        <v>8330</v>
      </c>
      <c r="J31" s="2">
        <v>8330</v>
      </c>
      <c r="K31" s="2">
        <v>8330</v>
      </c>
      <c r="L31" s="2">
        <f t="shared" si="1"/>
        <v>362853967</v>
      </c>
      <c r="M31" s="2">
        <v>410</v>
      </c>
      <c r="N31" s="2">
        <f t="shared" si="2"/>
        <v>17859600</v>
      </c>
      <c r="O31" s="2">
        <f t="shared" si="3"/>
        <v>0.640625</v>
      </c>
      <c r="P31" s="2">
        <f t="shared" si="4"/>
        <v>1659212.6</v>
      </c>
      <c r="Q31" s="2">
        <f t="shared" si="5"/>
        <v>1.6592126</v>
      </c>
      <c r="R31" s="2">
        <v>19.5</v>
      </c>
      <c r="S31" s="2">
        <f t="shared" si="6"/>
        <v>50.504804999999998</v>
      </c>
      <c r="T31" s="2">
        <f t="shared" si="7"/>
        <v>12480</v>
      </c>
      <c r="U31" s="2">
        <f t="shared" si="8"/>
        <v>543660000</v>
      </c>
      <c r="V31" s="2">
        <v>32008.743382000001</v>
      </c>
      <c r="W31" s="2">
        <f t="shared" si="9"/>
        <v>9.7562649828335992</v>
      </c>
      <c r="X31" s="2">
        <f t="shared" si="10"/>
        <v>6.0622639440905086</v>
      </c>
      <c r="Y31" s="2">
        <f t="shared" si="11"/>
        <v>2.1366208395270609</v>
      </c>
      <c r="Z31" s="2">
        <f t="shared" si="12"/>
        <v>20.31702652914959</v>
      </c>
      <c r="AA31" s="2">
        <f t="shared" si="13"/>
        <v>0.94952515326916831</v>
      </c>
      <c r="AB31" s="2" t="e">
        <f t="shared" si="14"/>
        <v>#DIV/0!</v>
      </c>
      <c r="AC31" s="2">
        <v>0</v>
      </c>
      <c r="AD31" s="2" t="e">
        <f t="shared" si="15"/>
        <v>#DIV/0!</v>
      </c>
      <c r="AE31" s="2" t="s">
        <v>147</v>
      </c>
      <c r="AF31" s="2">
        <f t="shared" si="16"/>
        <v>30.439024390243901</v>
      </c>
      <c r="AG31" s="2">
        <f t="shared" si="17"/>
        <v>0.42605898876151693</v>
      </c>
      <c r="AH31" s="2">
        <f t="shared" si="18"/>
        <v>0.16148229892209828</v>
      </c>
      <c r="AI31" s="2">
        <f t="shared" si="19"/>
        <v>362853967</v>
      </c>
      <c r="AJ31" s="2">
        <f t="shared" si="20"/>
        <v>10274888.4</v>
      </c>
      <c r="AK31" s="2">
        <f t="shared" si="21"/>
        <v>10.2748884</v>
      </c>
      <c r="AL31" s="2" t="s">
        <v>323</v>
      </c>
      <c r="AM31" s="2" t="s">
        <v>324</v>
      </c>
      <c r="AN31" s="2" t="s">
        <v>325</v>
      </c>
      <c r="AO31" s="2" t="s">
        <v>326</v>
      </c>
      <c r="AP31" s="2" t="s">
        <v>147</v>
      </c>
      <c r="AQ31" s="2" t="s">
        <v>147</v>
      </c>
      <c r="AR31" s="2" t="s">
        <v>147</v>
      </c>
      <c r="AS31" s="2">
        <v>0</v>
      </c>
      <c r="AT31" s="2" t="s">
        <v>147</v>
      </c>
      <c r="AU31" s="2" t="s">
        <v>147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2">
        <v>0</v>
      </c>
      <c r="BQ31" s="2">
        <v>0</v>
      </c>
      <c r="BR31" s="2">
        <v>0</v>
      </c>
      <c r="BS31" s="2">
        <v>0</v>
      </c>
      <c r="BT31" s="2">
        <v>0</v>
      </c>
      <c r="BU31" s="2">
        <v>0</v>
      </c>
      <c r="BV31" s="2">
        <v>0</v>
      </c>
      <c r="BW31" s="2">
        <v>0</v>
      </c>
      <c r="BX31" s="2">
        <v>0</v>
      </c>
      <c r="BY31" s="2">
        <v>0</v>
      </c>
      <c r="BZ31" s="2">
        <v>0</v>
      </c>
      <c r="CA31" s="2">
        <v>0</v>
      </c>
      <c r="CB31" s="2">
        <v>0</v>
      </c>
      <c r="CC31" s="2">
        <v>0</v>
      </c>
      <c r="CD31" s="2">
        <v>0</v>
      </c>
      <c r="CE31" s="2">
        <v>0</v>
      </c>
      <c r="CF31" s="2">
        <v>0</v>
      </c>
      <c r="CG31" s="2">
        <v>0</v>
      </c>
      <c r="CH31" s="2">
        <v>0</v>
      </c>
      <c r="CI31" s="2">
        <v>0</v>
      </c>
      <c r="CJ31" s="2">
        <v>0</v>
      </c>
      <c r="CK31" s="2">
        <v>0</v>
      </c>
      <c r="CL31" s="2">
        <v>0</v>
      </c>
      <c r="CM31" s="2">
        <v>0</v>
      </c>
      <c r="CN31" s="2">
        <v>0</v>
      </c>
      <c r="CO31" s="2">
        <v>0</v>
      </c>
      <c r="CP31" s="2">
        <v>0</v>
      </c>
      <c r="CQ31" s="2">
        <v>0</v>
      </c>
      <c r="CR31" s="2">
        <v>0</v>
      </c>
      <c r="CS31" s="2">
        <v>0</v>
      </c>
      <c r="CT31" s="2">
        <v>0</v>
      </c>
      <c r="CU31" s="2" t="s">
        <v>143</v>
      </c>
    </row>
    <row r="32" spans="1:99" s="2" customFormat="1" x14ac:dyDescent="0.25">
      <c r="A32" s="2" t="s">
        <v>327</v>
      </c>
      <c r="B32" s="2" t="s">
        <v>328</v>
      </c>
      <c r="C32" s="2" t="s">
        <v>329</v>
      </c>
      <c r="D32" s="2">
        <v>1822</v>
      </c>
      <c r="E32" s="2">
        <f t="shared" si="23"/>
        <v>193</v>
      </c>
      <c r="F32" s="2">
        <v>0</v>
      </c>
      <c r="G32" s="2">
        <v>7</v>
      </c>
      <c r="H32" s="2">
        <v>344</v>
      </c>
      <c r="I32" s="2">
        <v>1275</v>
      </c>
      <c r="J32" s="2">
        <v>600</v>
      </c>
      <c r="K32" s="2">
        <v>1275</v>
      </c>
      <c r="L32" s="2">
        <f t="shared" si="1"/>
        <v>55538872.5</v>
      </c>
      <c r="M32" s="2">
        <v>270</v>
      </c>
      <c r="N32" s="2">
        <f t="shared" si="2"/>
        <v>11761200</v>
      </c>
      <c r="O32" s="2">
        <f t="shared" si="3"/>
        <v>0.421875</v>
      </c>
      <c r="P32" s="2">
        <f t="shared" si="4"/>
        <v>1092652.2</v>
      </c>
      <c r="Q32" s="2">
        <f t="shared" si="5"/>
        <v>1.0926522000000001</v>
      </c>
      <c r="R32" s="2">
        <v>8</v>
      </c>
      <c r="S32" s="2">
        <f t="shared" si="6"/>
        <v>20.719919999999998</v>
      </c>
      <c r="T32" s="2">
        <f t="shared" si="7"/>
        <v>5120</v>
      </c>
      <c r="U32" s="2">
        <f t="shared" si="8"/>
        <v>223040000</v>
      </c>
      <c r="W32" s="2">
        <f t="shared" si="9"/>
        <v>0</v>
      </c>
      <c r="X32" s="2">
        <f t="shared" si="10"/>
        <v>0</v>
      </c>
      <c r="Y32" s="2">
        <f t="shared" si="11"/>
        <v>0</v>
      </c>
      <c r="Z32" s="2">
        <f t="shared" si="12"/>
        <v>4.7222113814916842</v>
      </c>
      <c r="AA32" s="2">
        <f t="shared" si="13"/>
        <v>0</v>
      </c>
      <c r="AB32" s="2" t="e">
        <f t="shared" si="14"/>
        <v>#DIV/0!</v>
      </c>
      <c r="AC32" s="2">
        <v>0</v>
      </c>
      <c r="AD32" s="2" t="e">
        <f t="shared" si="15"/>
        <v>#DIV/0!</v>
      </c>
      <c r="AE32" s="2" t="s">
        <v>147</v>
      </c>
      <c r="AF32" s="2">
        <f t="shared" si="16"/>
        <v>18.962962962962962</v>
      </c>
      <c r="AG32" s="2">
        <f t="shared" si="17"/>
        <v>0.12202956255888309</v>
      </c>
      <c r="AH32" s="2">
        <f t="shared" si="18"/>
        <v>1.4763814573402081</v>
      </c>
      <c r="AI32" s="2">
        <f t="shared" si="19"/>
        <v>26135940</v>
      </c>
      <c r="AJ32" s="2">
        <f t="shared" si="20"/>
        <v>740088</v>
      </c>
      <c r="AK32" s="2">
        <f t="shared" si="21"/>
        <v>0.74008799999999997</v>
      </c>
      <c r="AL32" s="2" t="s">
        <v>147</v>
      </c>
      <c r="AM32" s="2" t="s">
        <v>147</v>
      </c>
      <c r="AN32" s="2" t="s">
        <v>147</v>
      </c>
      <c r="AO32" s="2" t="s">
        <v>147</v>
      </c>
      <c r="AP32" s="2" t="s">
        <v>147</v>
      </c>
      <c r="AQ32" s="2" t="s">
        <v>147</v>
      </c>
      <c r="AR32" s="2" t="s">
        <v>147</v>
      </c>
      <c r="AS32" s="2">
        <v>0</v>
      </c>
      <c r="AT32" s="2" t="s">
        <v>147</v>
      </c>
      <c r="AU32" s="2" t="s">
        <v>147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2">
        <v>0</v>
      </c>
      <c r="BQ32" s="2">
        <v>0</v>
      </c>
      <c r="BR32" s="2">
        <v>0</v>
      </c>
      <c r="BS32" s="2">
        <v>0</v>
      </c>
      <c r="BT32" s="2">
        <v>0</v>
      </c>
      <c r="BU32" s="2">
        <v>0</v>
      </c>
      <c r="BV32" s="2">
        <v>0</v>
      </c>
      <c r="BW32" s="2">
        <v>0</v>
      </c>
      <c r="BX32" s="2">
        <v>0</v>
      </c>
      <c r="BY32" s="2">
        <v>0</v>
      </c>
      <c r="BZ32" s="2">
        <v>0</v>
      </c>
      <c r="CA32" s="2">
        <v>0</v>
      </c>
      <c r="CB32" s="2">
        <v>0</v>
      </c>
      <c r="CC32" s="2">
        <v>0</v>
      </c>
      <c r="CD32" s="2">
        <v>0</v>
      </c>
      <c r="CE32" s="2">
        <v>0</v>
      </c>
      <c r="CF32" s="2">
        <v>0</v>
      </c>
      <c r="CG32" s="2">
        <v>0</v>
      </c>
      <c r="CH32" s="2">
        <v>0</v>
      </c>
      <c r="CI32" s="2">
        <v>0</v>
      </c>
      <c r="CJ32" s="2">
        <v>0</v>
      </c>
      <c r="CK32" s="2">
        <v>0</v>
      </c>
      <c r="CL32" s="2">
        <v>0</v>
      </c>
      <c r="CM32" s="2">
        <v>0</v>
      </c>
      <c r="CN32" s="2">
        <v>0</v>
      </c>
      <c r="CO32" s="2">
        <v>0</v>
      </c>
      <c r="CP32" s="2">
        <v>0</v>
      </c>
      <c r="CQ32" s="2">
        <v>0</v>
      </c>
      <c r="CR32" s="2">
        <v>0</v>
      </c>
      <c r="CS32" s="2">
        <v>0</v>
      </c>
      <c r="CT32" s="2">
        <v>0</v>
      </c>
      <c r="CU32" s="2" t="s">
        <v>143</v>
      </c>
    </row>
    <row r="33" spans="1:99" s="2" customFormat="1" x14ac:dyDescent="0.25">
      <c r="A33" s="2" t="s">
        <v>330</v>
      </c>
      <c r="B33" s="2" t="s">
        <v>331</v>
      </c>
      <c r="C33" s="2" t="s">
        <v>332</v>
      </c>
      <c r="D33" s="2">
        <v>1970</v>
      </c>
      <c r="E33" s="2">
        <f t="shared" si="23"/>
        <v>45</v>
      </c>
      <c r="F33" s="2">
        <v>0</v>
      </c>
      <c r="G33" s="2">
        <v>34</v>
      </c>
      <c r="H33" s="2">
        <v>6340</v>
      </c>
      <c r="I33" s="2">
        <v>9800</v>
      </c>
      <c r="J33" s="2">
        <v>6500</v>
      </c>
      <c r="K33" s="2">
        <v>9800</v>
      </c>
      <c r="L33" s="2">
        <f t="shared" si="1"/>
        <v>426887020</v>
      </c>
      <c r="M33" s="2">
        <v>385</v>
      </c>
      <c r="N33" s="2">
        <f t="shared" si="2"/>
        <v>16770600</v>
      </c>
      <c r="O33" s="2">
        <f t="shared" si="3"/>
        <v>0.6015625</v>
      </c>
      <c r="P33" s="2">
        <f t="shared" si="4"/>
        <v>1558041.1</v>
      </c>
      <c r="Q33" s="2">
        <f t="shared" si="5"/>
        <v>1.5580411000000001</v>
      </c>
      <c r="R33" s="2">
        <v>8.9</v>
      </c>
      <c r="S33" s="2">
        <f t="shared" si="6"/>
        <v>23.050910999999999</v>
      </c>
      <c r="T33" s="2">
        <f t="shared" si="7"/>
        <v>5696</v>
      </c>
      <c r="U33" s="2">
        <f t="shared" si="8"/>
        <v>248132000</v>
      </c>
      <c r="V33" s="2">
        <v>27327.503148</v>
      </c>
      <c r="W33" s="2">
        <f t="shared" si="9"/>
        <v>8.3294229595103992</v>
      </c>
      <c r="X33" s="2">
        <f t="shared" si="10"/>
        <v>5.1756651312123125</v>
      </c>
      <c r="Y33" s="2">
        <f t="shared" si="11"/>
        <v>1.8824365726843684</v>
      </c>
      <c r="Z33" s="2">
        <f t="shared" si="12"/>
        <v>25.45448701894983</v>
      </c>
      <c r="AA33" s="2">
        <f t="shared" si="13"/>
        <v>1.0388897153407617</v>
      </c>
      <c r="AB33" s="2" t="e">
        <f t="shared" si="14"/>
        <v>#DIV/0!</v>
      </c>
      <c r="AC33" s="2">
        <v>0</v>
      </c>
      <c r="AD33" s="2" t="e">
        <f t="shared" si="15"/>
        <v>#DIV/0!</v>
      </c>
      <c r="AE33" s="2">
        <v>25.040099999999999</v>
      </c>
      <c r="AF33" s="2">
        <f t="shared" si="16"/>
        <v>14.794805194805194</v>
      </c>
      <c r="AG33" s="2">
        <f t="shared" si="17"/>
        <v>0.55085271888213116</v>
      </c>
      <c r="AH33" s="2">
        <f t="shared" si="18"/>
        <v>0.19432713199178811</v>
      </c>
      <c r="AI33" s="2">
        <f t="shared" si="19"/>
        <v>283139350</v>
      </c>
      <c r="AJ33" s="2">
        <f t="shared" si="20"/>
        <v>8017620</v>
      </c>
      <c r="AK33" s="2">
        <f t="shared" si="21"/>
        <v>8.0176200000000009</v>
      </c>
      <c r="AL33" s="2" t="s">
        <v>333</v>
      </c>
      <c r="AM33" s="2" t="s">
        <v>334</v>
      </c>
      <c r="AN33" s="2" t="s">
        <v>335</v>
      </c>
      <c r="AO33" s="2" t="s">
        <v>336</v>
      </c>
      <c r="AP33" s="2" t="s">
        <v>337</v>
      </c>
      <c r="AQ33" s="2" t="s">
        <v>167</v>
      </c>
      <c r="AR33" s="2" t="s">
        <v>338</v>
      </c>
      <c r="AS33" s="2">
        <v>1</v>
      </c>
      <c r="AT33" s="2" t="s">
        <v>339</v>
      </c>
      <c r="AU33" s="2" t="s">
        <v>340</v>
      </c>
      <c r="AV33" s="2">
        <v>8</v>
      </c>
      <c r="AW33" s="5">
        <v>96</v>
      </c>
      <c r="AX33" s="5">
        <v>4</v>
      </c>
      <c r="AY33" s="2">
        <v>0</v>
      </c>
      <c r="AZ33" s="5">
        <v>4.4000000000000004</v>
      </c>
      <c r="BA33" s="5">
        <v>13.1</v>
      </c>
      <c r="BB33" s="5">
        <v>0.8</v>
      </c>
      <c r="BC33" s="5">
        <v>1.9</v>
      </c>
      <c r="BD33" s="2">
        <v>0</v>
      </c>
      <c r="BE33" s="5">
        <v>0.3</v>
      </c>
      <c r="BF33" s="5">
        <v>39.4</v>
      </c>
      <c r="BG33" s="5">
        <v>9.1999999999999993</v>
      </c>
      <c r="BH33" s="5">
        <v>14.8</v>
      </c>
      <c r="BI33" s="2">
        <v>0</v>
      </c>
      <c r="BJ33" s="2">
        <v>0</v>
      </c>
      <c r="BK33" s="5">
        <v>6</v>
      </c>
      <c r="BL33" s="5">
        <v>9.6</v>
      </c>
      <c r="BM33" s="5">
        <v>0.1</v>
      </c>
      <c r="BN33" s="5">
        <v>0.5</v>
      </c>
      <c r="BO33" s="5">
        <v>11308</v>
      </c>
      <c r="BP33" s="5">
        <v>798</v>
      </c>
      <c r="BQ33" s="5">
        <v>117</v>
      </c>
      <c r="BR33" s="5">
        <v>8</v>
      </c>
      <c r="BS33" s="5">
        <v>0.19</v>
      </c>
      <c r="BT33" s="5">
        <v>0.01</v>
      </c>
      <c r="BU33" s="5">
        <v>17339</v>
      </c>
      <c r="BV33" s="5">
        <v>179</v>
      </c>
      <c r="BW33" s="5">
        <v>0.28000000000000003</v>
      </c>
      <c r="BX33" s="5">
        <v>76452</v>
      </c>
      <c r="BY33" s="5">
        <v>3123</v>
      </c>
      <c r="BZ33" s="5">
        <v>788</v>
      </c>
      <c r="CA33" s="5">
        <v>32</v>
      </c>
      <c r="CB33" s="5">
        <v>3.44</v>
      </c>
      <c r="CC33" s="5">
        <v>0.15</v>
      </c>
      <c r="CD33" s="5">
        <v>7</v>
      </c>
      <c r="CE33" s="5">
        <v>21</v>
      </c>
      <c r="CF33" s="5">
        <v>6</v>
      </c>
      <c r="CG33" s="5">
        <v>5</v>
      </c>
      <c r="CH33" s="5">
        <v>57</v>
      </c>
      <c r="CI33" s="5">
        <v>20</v>
      </c>
      <c r="CJ33" s="5">
        <v>41</v>
      </c>
      <c r="CK33" s="5">
        <v>1</v>
      </c>
      <c r="CL33" s="5">
        <v>1</v>
      </c>
      <c r="CM33" s="2">
        <v>0</v>
      </c>
      <c r="CN33" s="2">
        <v>0</v>
      </c>
      <c r="CO33" s="2">
        <v>0</v>
      </c>
      <c r="CP33" s="2">
        <v>0</v>
      </c>
      <c r="CQ33" s="5">
        <v>10</v>
      </c>
      <c r="CR33" s="5">
        <v>32</v>
      </c>
      <c r="CS33" s="5">
        <v>0.75275999999999998</v>
      </c>
      <c r="CT33" s="5">
        <v>0.73424999999999996</v>
      </c>
      <c r="CU33" s="2" t="s">
        <v>143</v>
      </c>
    </row>
    <row r="34" spans="1:99" s="2" customFormat="1" x14ac:dyDescent="0.25">
      <c r="A34" s="2" t="s">
        <v>341</v>
      </c>
      <c r="B34" s="2" t="s">
        <v>342</v>
      </c>
      <c r="C34" s="2" t="s">
        <v>343</v>
      </c>
      <c r="D34" s="2">
        <v>1968</v>
      </c>
      <c r="E34" s="2">
        <f t="shared" si="23"/>
        <v>47</v>
      </c>
      <c r="F34" s="2">
        <v>0</v>
      </c>
      <c r="G34" s="2">
        <v>29</v>
      </c>
      <c r="H34" s="2">
        <v>5400</v>
      </c>
      <c r="I34" s="2">
        <v>5860</v>
      </c>
      <c r="J34" s="2">
        <v>4070</v>
      </c>
      <c r="K34" s="2">
        <v>5860</v>
      </c>
      <c r="L34" s="2">
        <f t="shared" si="1"/>
        <v>255261014</v>
      </c>
      <c r="M34" s="2">
        <v>371</v>
      </c>
      <c r="N34" s="2">
        <f t="shared" si="2"/>
        <v>16160760</v>
      </c>
      <c r="O34" s="2">
        <f t="shared" si="3"/>
        <v>0.57968750000000002</v>
      </c>
      <c r="P34" s="2">
        <f t="shared" si="4"/>
        <v>1501385.06</v>
      </c>
      <c r="Q34" s="2">
        <f t="shared" si="5"/>
        <v>1.50138506</v>
      </c>
      <c r="R34" s="2">
        <v>10.3</v>
      </c>
      <c r="S34" s="2">
        <f t="shared" si="6"/>
        <v>26.676897</v>
      </c>
      <c r="T34" s="2">
        <f t="shared" si="7"/>
        <v>6592</v>
      </c>
      <c r="U34" s="2">
        <f t="shared" si="8"/>
        <v>287164000</v>
      </c>
      <c r="W34" s="2">
        <f t="shared" si="9"/>
        <v>0</v>
      </c>
      <c r="X34" s="2">
        <f t="shared" si="10"/>
        <v>0</v>
      </c>
      <c r="Y34" s="2">
        <f t="shared" si="11"/>
        <v>0</v>
      </c>
      <c r="Z34" s="2">
        <f t="shared" si="12"/>
        <v>15.795111987307527</v>
      </c>
      <c r="AA34" s="2">
        <f t="shared" si="13"/>
        <v>0</v>
      </c>
      <c r="AB34" s="2" t="e">
        <f t="shared" si="14"/>
        <v>#DIV/0!</v>
      </c>
      <c r="AC34" s="2">
        <v>0</v>
      </c>
      <c r="AD34" s="2" t="e">
        <f t="shared" si="15"/>
        <v>#DIV/0!</v>
      </c>
      <c r="AE34" s="2" t="s">
        <v>147</v>
      </c>
      <c r="AF34" s="2">
        <f t="shared" si="16"/>
        <v>17.768194070080863</v>
      </c>
      <c r="AG34" s="2">
        <f t="shared" si="17"/>
        <v>0.34820681561745992</v>
      </c>
      <c r="AH34" s="2">
        <f t="shared" si="18"/>
        <v>0.29906498535256199</v>
      </c>
      <c r="AI34" s="2">
        <f t="shared" si="19"/>
        <v>177288793</v>
      </c>
      <c r="AJ34" s="2">
        <f t="shared" si="20"/>
        <v>5020263.5999999996</v>
      </c>
      <c r="AK34" s="2">
        <f t="shared" si="21"/>
        <v>5.0202635999999998</v>
      </c>
      <c r="AL34" s="2" t="s">
        <v>147</v>
      </c>
      <c r="AM34" s="2" t="s">
        <v>147</v>
      </c>
      <c r="AN34" s="2" t="s">
        <v>147</v>
      </c>
      <c r="AO34" s="2" t="s">
        <v>147</v>
      </c>
      <c r="AP34" s="2" t="s">
        <v>147</v>
      </c>
      <c r="AQ34" s="2" t="s">
        <v>147</v>
      </c>
      <c r="AR34" s="2" t="s">
        <v>147</v>
      </c>
      <c r="AS34" s="2">
        <v>0</v>
      </c>
      <c r="AT34" s="2" t="s">
        <v>147</v>
      </c>
      <c r="AU34" s="2" t="s">
        <v>147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2">
        <v>0</v>
      </c>
      <c r="BQ34" s="2">
        <v>0</v>
      </c>
      <c r="BR34" s="2">
        <v>0</v>
      </c>
      <c r="BS34" s="2">
        <v>0</v>
      </c>
      <c r="BT34" s="2">
        <v>0</v>
      </c>
      <c r="BU34" s="2">
        <v>0</v>
      </c>
      <c r="BV34" s="2">
        <v>0</v>
      </c>
      <c r="BW34" s="2">
        <v>0</v>
      </c>
      <c r="BX34" s="2">
        <v>0</v>
      </c>
      <c r="BY34" s="2">
        <v>0</v>
      </c>
      <c r="BZ34" s="2">
        <v>0</v>
      </c>
      <c r="CA34" s="2">
        <v>0</v>
      </c>
      <c r="CB34" s="2">
        <v>0</v>
      </c>
      <c r="CC34" s="2">
        <v>0</v>
      </c>
      <c r="CD34" s="2">
        <v>0</v>
      </c>
      <c r="CE34" s="2">
        <v>0</v>
      </c>
      <c r="CF34" s="2">
        <v>0</v>
      </c>
      <c r="CG34" s="2">
        <v>0</v>
      </c>
      <c r="CH34" s="2">
        <v>0</v>
      </c>
      <c r="CI34" s="2">
        <v>0</v>
      </c>
      <c r="CJ34" s="2">
        <v>0</v>
      </c>
      <c r="CK34" s="2">
        <v>0</v>
      </c>
      <c r="CL34" s="2">
        <v>0</v>
      </c>
      <c r="CM34" s="2">
        <v>0</v>
      </c>
      <c r="CN34" s="2">
        <v>0</v>
      </c>
      <c r="CO34" s="2">
        <v>0</v>
      </c>
      <c r="CP34" s="2">
        <v>0</v>
      </c>
      <c r="CQ34" s="2">
        <v>0</v>
      </c>
      <c r="CR34" s="2">
        <v>0</v>
      </c>
      <c r="CS34" s="2">
        <v>0</v>
      </c>
      <c r="CT34" s="2">
        <v>0</v>
      </c>
      <c r="CU34" s="2" t="s">
        <v>143</v>
      </c>
    </row>
    <row r="35" spans="1:99" s="2" customFormat="1" x14ac:dyDescent="0.25">
      <c r="A35" s="2" t="s">
        <v>344</v>
      </c>
      <c r="B35" s="2" t="s">
        <v>345</v>
      </c>
      <c r="C35" s="2" t="s">
        <v>346</v>
      </c>
      <c r="D35" s="2">
        <v>1962</v>
      </c>
      <c r="E35" s="2">
        <f t="shared" si="23"/>
        <v>53</v>
      </c>
      <c r="F35" s="2">
        <v>0</v>
      </c>
      <c r="G35" s="2">
        <v>29</v>
      </c>
      <c r="H35" s="2">
        <v>2173</v>
      </c>
      <c r="I35" s="2">
        <v>3200</v>
      </c>
      <c r="J35" s="2">
        <v>1750</v>
      </c>
      <c r="K35" s="2">
        <v>3200</v>
      </c>
      <c r="L35" s="2">
        <f t="shared" si="1"/>
        <v>139391680</v>
      </c>
      <c r="M35" s="2">
        <v>1245</v>
      </c>
      <c r="N35" s="2">
        <f t="shared" si="2"/>
        <v>54232200</v>
      </c>
      <c r="O35" s="2">
        <f t="shared" si="3"/>
        <v>1.9453125</v>
      </c>
      <c r="P35" s="2">
        <f t="shared" si="4"/>
        <v>5038340.7</v>
      </c>
      <c r="Q35" s="2">
        <f t="shared" si="5"/>
        <v>5.0383407</v>
      </c>
      <c r="R35" s="2">
        <v>3.1</v>
      </c>
      <c r="S35" s="2">
        <f t="shared" si="6"/>
        <v>8.028969</v>
      </c>
      <c r="T35" s="2">
        <f t="shared" si="7"/>
        <v>1984</v>
      </c>
      <c r="U35" s="2">
        <f t="shared" si="8"/>
        <v>86428000</v>
      </c>
      <c r="W35" s="2">
        <f t="shared" si="9"/>
        <v>0</v>
      </c>
      <c r="X35" s="2">
        <f t="shared" si="10"/>
        <v>0</v>
      </c>
      <c r="Y35" s="2">
        <f t="shared" si="11"/>
        <v>0</v>
      </c>
      <c r="Z35" s="2">
        <f t="shared" si="12"/>
        <v>2.5702752239444462</v>
      </c>
      <c r="AA35" s="2">
        <f t="shared" si="13"/>
        <v>0</v>
      </c>
      <c r="AB35" s="2" t="e">
        <f t="shared" si="14"/>
        <v>#DIV/0!</v>
      </c>
      <c r="AC35" s="2">
        <v>0</v>
      </c>
      <c r="AD35" s="2" t="e">
        <f t="shared" si="15"/>
        <v>#DIV/0!</v>
      </c>
      <c r="AE35" s="2" t="s">
        <v>147</v>
      </c>
      <c r="AF35" s="2">
        <f t="shared" si="16"/>
        <v>1.593574297188755</v>
      </c>
      <c r="AG35" s="2">
        <f t="shared" si="17"/>
        <v>3.0931178488964754E-2</v>
      </c>
      <c r="AH35" s="2">
        <f t="shared" si="18"/>
        <v>2.3340887801759482</v>
      </c>
      <c r="AI35" s="2">
        <f t="shared" si="19"/>
        <v>76229825</v>
      </c>
      <c r="AJ35" s="2">
        <f t="shared" si="20"/>
        <v>2158590</v>
      </c>
      <c r="AK35" s="2">
        <f t="shared" si="21"/>
        <v>2.1585899999999998</v>
      </c>
      <c r="AL35" s="2" t="s">
        <v>147</v>
      </c>
      <c r="AM35" s="2" t="s">
        <v>147</v>
      </c>
      <c r="AN35" s="2" t="s">
        <v>147</v>
      </c>
      <c r="AO35" s="2" t="s">
        <v>147</v>
      </c>
      <c r="AP35" s="2" t="s">
        <v>147</v>
      </c>
      <c r="AQ35" s="2" t="s">
        <v>147</v>
      </c>
      <c r="AR35" s="2" t="s">
        <v>147</v>
      </c>
      <c r="AS35" s="2">
        <v>0</v>
      </c>
      <c r="AT35" s="2" t="s">
        <v>147</v>
      </c>
      <c r="AU35" s="2" t="s">
        <v>147</v>
      </c>
      <c r="AV35" s="2">
        <v>0</v>
      </c>
      <c r="AW35" s="2">
        <v>0</v>
      </c>
      <c r="AX35" s="2">
        <v>0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0</v>
      </c>
      <c r="BM35" s="2">
        <v>0</v>
      </c>
      <c r="BN35" s="2">
        <v>0</v>
      </c>
      <c r="BO35" s="2">
        <v>0</v>
      </c>
      <c r="BP35" s="2">
        <v>0</v>
      </c>
      <c r="BQ35" s="2">
        <v>0</v>
      </c>
      <c r="BR35" s="2">
        <v>0</v>
      </c>
      <c r="BS35" s="2">
        <v>0</v>
      </c>
      <c r="BT35" s="2">
        <v>0</v>
      </c>
      <c r="BU35" s="2">
        <v>0</v>
      </c>
      <c r="BV35" s="2">
        <v>0</v>
      </c>
      <c r="BW35" s="2">
        <v>0</v>
      </c>
      <c r="BX35" s="2">
        <v>0</v>
      </c>
      <c r="BY35" s="2">
        <v>0</v>
      </c>
      <c r="BZ35" s="2">
        <v>0</v>
      </c>
      <c r="CA35" s="2">
        <v>0</v>
      </c>
      <c r="CB35" s="2">
        <v>0</v>
      </c>
      <c r="CC35" s="2">
        <v>0</v>
      </c>
      <c r="CD35" s="2">
        <v>0</v>
      </c>
      <c r="CE35" s="2">
        <v>0</v>
      </c>
      <c r="CF35" s="2">
        <v>0</v>
      </c>
      <c r="CG35" s="2">
        <v>0</v>
      </c>
      <c r="CH35" s="2">
        <v>0</v>
      </c>
      <c r="CI35" s="2">
        <v>0</v>
      </c>
      <c r="CJ35" s="2">
        <v>0</v>
      </c>
      <c r="CK35" s="2">
        <v>0</v>
      </c>
      <c r="CL35" s="2">
        <v>0</v>
      </c>
      <c r="CM35" s="2">
        <v>0</v>
      </c>
      <c r="CN35" s="2">
        <v>0</v>
      </c>
      <c r="CO35" s="2">
        <v>0</v>
      </c>
      <c r="CP35" s="2">
        <v>0</v>
      </c>
      <c r="CQ35" s="2">
        <v>0</v>
      </c>
      <c r="CR35" s="2">
        <v>0</v>
      </c>
      <c r="CS35" s="2">
        <v>0</v>
      </c>
      <c r="CT35" s="2">
        <v>0</v>
      </c>
      <c r="CU35" s="2" t="s">
        <v>143</v>
      </c>
    </row>
    <row r="36" spans="1:99" s="2" customFormat="1" x14ac:dyDescent="0.25">
      <c r="A36" s="2" t="s">
        <v>347</v>
      </c>
      <c r="B36" s="2" t="s">
        <v>348</v>
      </c>
      <c r="C36" s="2" t="s">
        <v>349</v>
      </c>
      <c r="D36" s="2">
        <v>1962</v>
      </c>
      <c r="E36" s="2">
        <f t="shared" si="23"/>
        <v>53</v>
      </c>
      <c r="F36" s="2">
        <v>0</v>
      </c>
      <c r="G36" s="2">
        <v>75</v>
      </c>
      <c r="H36" s="2">
        <v>19200</v>
      </c>
      <c r="I36" s="2">
        <v>14620</v>
      </c>
      <c r="J36" s="2">
        <v>14620</v>
      </c>
      <c r="K36" s="2">
        <v>14620</v>
      </c>
      <c r="L36" s="2">
        <f t="shared" si="1"/>
        <v>636845738</v>
      </c>
      <c r="M36" s="2">
        <v>372</v>
      </c>
      <c r="N36" s="2">
        <f t="shared" si="2"/>
        <v>16204320</v>
      </c>
      <c r="O36" s="2">
        <f t="shared" si="3"/>
        <v>0.58125000000000004</v>
      </c>
      <c r="P36" s="2">
        <f t="shared" si="4"/>
        <v>1505431.9200000002</v>
      </c>
      <c r="Q36" s="2">
        <f t="shared" si="5"/>
        <v>1.5054319200000001</v>
      </c>
      <c r="R36" s="2">
        <v>17.2</v>
      </c>
      <c r="S36" s="2">
        <f t="shared" si="6"/>
        <v>44.547827999999996</v>
      </c>
      <c r="T36" s="2">
        <f t="shared" si="7"/>
        <v>11008</v>
      </c>
      <c r="U36" s="2">
        <f t="shared" si="8"/>
        <v>479536000</v>
      </c>
      <c r="W36" s="2">
        <f t="shared" si="9"/>
        <v>0</v>
      </c>
      <c r="X36" s="2">
        <f t="shared" si="10"/>
        <v>0</v>
      </c>
      <c r="Y36" s="2">
        <f t="shared" si="11"/>
        <v>0</v>
      </c>
      <c r="Z36" s="2">
        <f t="shared" si="12"/>
        <v>39.300985045963053</v>
      </c>
      <c r="AA36" s="2">
        <f t="shared" si="13"/>
        <v>0</v>
      </c>
      <c r="AB36" s="2" t="e">
        <f t="shared" si="14"/>
        <v>#DIV/0!</v>
      </c>
      <c r="AC36" s="2">
        <v>0</v>
      </c>
      <c r="AD36" s="2" t="e">
        <f t="shared" si="15"/>
        <v>#DIV/0!</v>
      </c>
      <c r="AE36" s="2" t="s">
        <v>147</v>
      </c>
      <c r="AF36" s="2">
        <f t="shared" si="16"/>
        <v>29.591397849462364</v>
      </c>
      <c r="AG36" s="2">
        <f t="shared" si="17"/>
        <v>0.86523380415938855</v>
      </c>
      <c r="AH36" s="2">
        <f t="shared" si="18"/>
        <v>8.3479845285082455E-2</v>
      </c>
      <c r="AI36" s="2">
        <f t="shared" si="19"/>
        <v>636845738</v>
      </c>
      <c r="AJ36" s="2">
        <f t="shared" si="20"/>
        <v>18033477.600000001</v>
      </c>
      <c r="AK36" s="2">
        <f t="shared" si="21"/>
        <v>18.033477600000001</v>
      </c>
      <c r="AL36" s="2" t="s">
        <v>147</v>
      </c>
      <c r="AM36" s="2" t="s">
        <v>147</v>
      </c>
      <c r="AN36" s="2" t="s">
        <v>147</v>
      </c>
      <c r="AO36" s="2" t="s">
        <v>147</v>
      </c>
      <c r="AP36" s="2" t="s">
        <v>147</v>
      </c>
      <c r="AQ36" s="2" t="s">
        <v>147</v>
      </c>
      <c r="AR36" s="2" t="s">
        <v>147</v>
      </c>
      <c r="AS36" s="2">
        <v>0</v>
      </c>
      <c r="AT36" s="2" t="s">
        <v>147</v>
      </c>
      <c r="AU36" s="2" t="s">
        <v>147</v>
      </c>
      <c r="AV36" s="2">
        <v>0</v>
      </c>
      <c r="AW36" s="2">
        <v>0</v>
      </c>
      <c r="AX36" s="2">
        <v>0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  <c r="BE36" s="2">
        <v>0</v>
      </c>
      <c r="BF36" s="2">
        <v>0</v>
      </c>
      <c r="BG36" s="2">
        <v>0</v>
      </c>
      <c r="BH36" s="2">
        <v>0</v>
      </c>
      <c r="BI36" s="2">
        <v>0</v>
      </c>
      <c r="BJ36" s="2">
        <v>0</v>
      </c>
      <c r="BK36" s="2">
        <v>0</v>
      </c>
      <c r="BL36" s="2">
        <v>0</v>
      </c>
      <c r="BM36" s="2">
        <v>0</v>
      </c>
      <c r="BN36" s="2">
        <v>0</v>
      </c>
      <c r="BO36" s="2">
        <v>0</v>
      </c>
      <c r="BP36" s="2">
        <v>0</v>
      </c>
      <c r="BQ36" s="2">
        <v>0</v>
      </c>
      <c r="BR36" s="2">
        <v>0</v>
      </c>
      <c r="BS36" s="2">
        <v>0</v>
      </c>
      <c r="BT36" s="2">
        <v>0</v>
      </c>
      <c r="BU36" s="2">
        <v>0</v>
      </c>
      <c r="BV36" s="2">
        <v>0</v>
      </c>
      <c r="BW36" s="2">
        <v>0</v>
      </c>
      <c r="BX36" s="2">
        <v>0</v>
      </c>
      <c r="BY36" s="2">
        <v>0</v>
      </c>
      <c r="BZ36" s="2">
        <v>0</v>
      </c>
      <c r="CA36" s="2">
        <v>0</v>
      </c>
      <c r="CB36" s="2">
        <v>0</v>
      </c>
      <c r="CC36" s="2">
        <v>0</v>
      </c>
      <c r="CD36" s="2">
        <v>0</v>
      </c>
      <c r="CE36" s="2">
        <v>0</v>
      </c>
      <c r="CF36" s="2">
        <v>0</v>
      </c>
      <c r="CG36" s="2">
        <v>0</v>
      </c>
      <c r="CH36" s="2">
        <v>0</v>
      </c>
      <c r="CI36" s="2">
        <v>0</v>
      </c>
      <c r="CJ36" s="2">
        <v>0</v>
      </c>
      <c r="CK36" s="2">
        <v>0</v>
      </c>
      <c r="CL36" s="2">
        <v>0</v>
      </c>
      <c r="CM36" s="2">
        <v>0</v>
      </c>
      <c r="CN36" s="2">
        <v>0</v>
      </c>
      <c r="CO36" s="2">
        <v>0</v>
      </c>
      <c r="CP36" s="2">
        <v>0</v>
      </c>
      <c r="CQ36" s="2">
        <v>0</v>
      </c>
      <c r="CR36" s="2">
        <v>0</v>
      </c>
      <c r="CS36" s="2">
        <v>0</v>
      </c>
      <c r="CT36" s="2">
        <v>0</v>
      </c>
      <c r="CU36" s="2" t="s">
        <v>143</v>
      </c>
    </row>
    <row r="37" spans="1:99" s="2" customFormat="1" x14ac:dyDescent="0.25">
      <c r="A37" s="2" t="s">
        <v>350</v>
      </c>
      <c r="B37" s="2" t="s">
        <v>351</v>
      </c>
      <c r="C37" s="2" t="s">
        <v>352</v>
      </c>
      <c r="D37" s="2">
        <v>1952</v>
      </c>
      <c r="E37" s="2">
        <f t="shared" si="23"/>
        <v>63</v>
      </c>
      <c r="F37" s="2">
        <v>74</v>
      </c>
      <c r="G37" s="2">
        <v>78</v>
      </c>
      <c r="H37" s="2">
        <v>106500</v>
      </c>
      <c r="I37" s="2">
        <v>76000</v>
      </c>
      <c r="J37" s="2">
        <v>2800</v>
      </c>
      <c r="K37" s="2">
        <v>76000</v>
      </c>
      <c r="L37" s="2">
        <f t="shared" si="1"/>
        <v>3310552400</v>
      </c>
      <c r="M37" s="2">
        <v>450</v>
      </c>
      <c r="N37" s="2">
        <f t="shared" si="2"/>
        <v>19602000</v>
      </c>
      <c r="O37" s="2">
        <f t="shared" si="3"/>
        <v>0.703125</v>
      </c>
      <c r="P37" s="2">
        <f t="shared" si="4"/>
        <v>1821087</v>
      </c>
      <c r="Q37" s="2">
        <f t="shared" si="5"/>
        <v>1.8210870000000001</v>
      </c>
      <c r="R37" s="2">
        <v>159</v>
      </c>
      <c r="S37" s="2">
        <f t="shared" si="6"/>
        <v>411.80840999999998</v>
      </c>
      <c r="T37" s="2">
        <f t="shared" si="7"/>
        <v>101760</v>
      </c>
      <c r="U37" s="2">
        <f t="shared" si="8"/>
        <v>4432920000</v>
      </c>
      <c r="V37" s="2">
        <v>57876.211395999999</v>
      </c>
      <c r="W37" s="2">
        <f t="shared" si="9"/>
        <v>17.640669233500798</v>
      </c>
      <c r="X37" s="2">
        <f t="shared" si="10"/>
        <v>10.961407181134025</v>
      </c>
      <c r="Y37" s="2">
        <f t="shared" si="11"/>
        <v>3.6876067478314618</v>
      </c>
      <c r="Z37" s="2">
        <f t="shared" si="12"/>
        <v>168.88850117334965</v>
      </c>
      <c r="AA37" s="2">
        <f t="shared" si="13"/>
        <v>5.1076945000847775</v>
      </c>
      <c r="AB37" s="2">
        <f t="shared" si="14"/>
        <v>6.8468311286493106</v>
      </c>
      <c r="AC37" s="2">
        <v>74</v>
      </c>
      <c r="AD37" s="2">
        <f t="shared" si="15"/>
        <v>2.2822770428831034</v>
      </c>
      <c r="AE37" s="2">
        <v>439.72800000000001</v>
      </c>
      <c r="AF37" s="2">
        <f t="shared" si="16"/>
        <v>226.13333333333333</v>
      </c>
      <c r="AG37" s="2">
        <f t="shared" si="17"/>
        <v>3.3806120685835581</v>
      </c>
      <c r="AH37" s="2">
        <f t="shared" si="18"/>
        <v>0.52727909190721722</v>
      </c>
      <c r="AI37" s="2">
        <f t="shared" si="19"/>
        <v>121967720</v>
      </c>
      <c r="AJ37" s="2">
        <f t="shared" si="20"/>
        <v>3453744</v>
      </c>
      <c r="AK37" s="2">
        <f t="shared" si="21"/>
        <v>3.4537439999999999</v>
      </c>
      <c r="AL37" s="2" t="s">
        <v>353</v>
      </c>
      <c r="AM37" s="2" t="s">
        <v>354</v>
      </c>
      <c r="AN37" s="2" t="s">
        <v>355</v>
      </c>
      <c r="AO37" s="2" t="s">
        <v>356</v>
      </c>
      <c r="AP37" s="2" t="s">
        <v>357</v>
      </c>
      <c r="AQ37" s="2" t="s">
        <v>358</v>
      </c>
      <c r="AR37" s="2" t="s">
        <v>359</v>
      </c>
      <c r="AS37" s="2">
        <v>2</v>
      </c>
      <c r="AT37" s="2" t="s">
        <v>360</v>
      </c>
      <c r="AU37" s="2" t="s">
        <v>361</v>
      </c>
      <c r="AV37" s="2">
        <v>14</v>
      </c>
      <c r="AW37" s="5">
        <v>75</v>
      </c>
      <c r="AX37" s="5">
        <v>25</v>
      </c>
      <c r="AY37" s="2">
        <v>0</v>
      </c>
      <c r="AZ37" s="5">
        <v>2.2999999999999998</v>
      </c>
      <c r="BA37" s="5">
        <v>8.3000000000000007</v>
      </c>
      <c r="BB37" s="5">
        <v>1.4</v>
      </c>
      <c r="BC37" s="5">
        <v>2.9</v>
      </c>
      <c r="BD37" s="5">
        <v>0.2</v>
      </c>
      <c r="BE37" s="5">
        <v>1</v>
      </c>
      <c r="BF37" s="5">
        <v>49.3</v>
      </c>
      <c r="BG37" s="5">
        <v>4.5</v>
      </c>
      <c r="BH37" s="5">
        <v>19.600000000000001</v>
      </c>
      <c r="BI37" s="5">
        <v>0.1</v>
      </c>
      <c r="BJ37" s="2">
        <v>0</v>
      </c>
      <c r="BK37" s="5">
        <v>4.5999999999999996</v>
      </c>
      <c r="BL37" s="5">
        <v>5.2</v>
      </c>
      <c r="BM37" s="5">
        <v>0.1</v>
      </c>
      <c r="BN37" s="5">
        <v>0.6</v>
      </c>
      <c r="BO37" s="5">
        <v>164953</v>
      </c>
      <c r="BP37" s="5">
        <v>4058</v>
      </c>
      <c r="BQ37" s="5">
        <v>344</v>
      </c>
      <c r="BR37" s="5">
        <v>8</v>
      </c>
      <c r="BS37" s="5">
        <v>0.53</v>
      </c>
      <c r="BT37" s="5">
        <v>0.01</v>
      </c>
      <c r="BU37" s="5">
        <v>191124</v>
      </c>
      <c r="BV37" s="5">
        <v>398</v>
      </c>
      <c r="BW37" s="5">
        <v>0.62</v>
      </c>
      <c r="BX37" s="5">
        <v>389230</v>
      </c>
      <c r="BY37" s="5">
        <v>18991</v>
      </c>
      <c r="BZ37" s="5">
        <v>811</v>
      </c>
      <c r="CA37" s="5">
        <v>40</v>
      </c>
      <c r="CB37" s="5">
        <v>0.99</v>
      </c>
      <c r="CC37" s="5">
        <v>0.05</v>
      </c>
      <c r="CD37" s="5">
        <v>22</v>
      </c>
      <c r="CE37" s="5">
        <v>47</v>
      </c>
      <c r="CF37" s="5">
        <v>6</v>
      </c>
      <c r="CG37" s="5">
        <v>2</v>
      </c>
      <c r="CH37" s="5">
        <v>43</v>
      </c>
      <c r="CI37" s="5">
        <v>19</v>
      </c>
      <c r="CJ37" s="5">
        <v>25</v>
      </c>
      <c r="CK37" s="5">
        <v>1</v>
      </c>
      <c r="CL37" s="2">
        <v>0</v>
      </c>
      <c r="CM37" s="2">
        <v>0</v>
      </c>
      <c r="CN37" s="2">
        <v>0</v>
      </c>
      <c r="CO37" s="2">
        <v>0</v>
      </c>
      <c r="CP37" s="2">
        <v>0</v>
      </c>
      <c r="CQ37" s="5">
        <v>11</v>
      </c>
      <c r="CR37" s="5">
        <v>25</v>
      </c>
      <c r="CS37" s="5">
        <v>0.95048999999999995</v>
      </c>
      <c r="CT37" s="5">
        <v>0.96448999999999996</v>
      </c>
      <c r="CU37" s="2" t="s">
        <v>143</v>
      </c>
    </row>
    <row r="38" spans="1:99" s="2" customFormat="1" x14ac:dyDescent="0.25">
      <c r="A38" s="2" t="s">
        <v>362</v>
      </c>
      <c r="B38" s="2" t="s">
        <v>363</v>
      </c>
      <c r="C38" s="2" t="s">
        <v>364</v>
      </c>
      <c r="D38" s="2">
        <v>1969</v>
      </c>
      <c r="E38" s="2">
        <f t="shared" si="23"/>
        <v>46</v>
      </c>
      <c r="F38" s="2">
        <v>210</v>
      </c>
      <c r="G38" s="2">
        <v>215</v>
      </c>
      <c r="H38" s="2">
        <v>92000</v>
      </c>
      <c r="I38" s="2">
        <v>137000</v>
      </c>
      <c r="J38" s="2">
        <v>47500</v>
      </c>
      <c r="K38" s="2">
        <v>137000</v>
      </c>
      <c r="L38" s="2">
        <f t="shared" si="1"/>
        <v>5967706300</v>
      </c>
      <c r="M38" s="2">
        <v>750</v>
      </c>
      <c r="N38" s="2">
        <f t="shared" si="2"/>
        <v>32670000</v>
      </c>
      <c r="O38" s="2">
        <f t="shared" si="3"/>
        <v>1.171875</v>
      </c>
      <c r="P38" s="2">
        <f t="shared" si="4"/>
        <v>3035145</v>
      </c>
      <c r="Q38" s="2">
        <f t="shared" si="5"/>
        <v>3.035145</v>
      </c>
      <c r="R38" s="2">
        <v>118</v>
      </c>
      <c r="S38" s="2">
        <f t="shared" si="6"/>
        <v>305.61881999999997</v>
      </c>
      <c r="T38" s="2">
        <f t="shared" si="7"/>
        <v>75520</v>
      </c>
      <c r="U38" s="2">
        <f t="shared" si="8"/>
        <v>3289840000</v>
      </c>
      <c r="V38" s="2">
        <v>63983.996076000003</v>
      </c>
      <c r="W38" s="2">
        <f t="shared" si="9"/>
        <v>19.5023220039648</v>
      </c>
      <c r="X38" s="2">
        <f t="shared" si="10"/>
        <v>12.118184952817945</v>
      </c>
      <c r="Y38" s="2">
        <f t="shared" si="11"/>
        <v>3.1578499652025966</v>
      </c>
      <c r="Z38" s="2">
        <f t="shared" si="12"/>
        <v>182.66624732170186</v>
      </c>
      <c r="AA38" s="2">
        <f t="shared" si="13"/>
        <v>0.33285922761898812</v>
      </c>
      <c r="AB38" s="2">
        <f t="shared" si="14"/>
        <v>2.6095178188814554</v>
      </c>
      <c r="AC38" s="2">
        <v>210</v>
      </c>
      <c r="AD38" s="2">
        <f t="shared" si="15"/>
        <v>0.86983927296048502</v>
      </c>
      <c r="AE38" s="2">
        <v>247.524</v>
      </c>
      <c r="AF38" s="2">
        <f t="shared" si="16"/>
        <v>100.69333333333333</v>
      </c>
      <c r="AG38" s="2">
        <f t="shared" si="17"/>
        <v>2.8322343648960535</v>
      </c>
      <c r="AH38" s="2">
        <f t="shared" si="18"/>
        <v>5.1802858152288009E-2</v>
      </c>
      <c r="AI38" s="2">
        <f t="shared" si="19"/>
        <v>2069095250</v>
      </c>
      <c r="AJ38" s="2">
        <f t="shared" si="20"/>
        <v>58590300</v>
      </c>
      <c r="AK38" s="2">
        <f t="shared" si="21"/>
        <v>58.590299999999999</v>
      </c>
      <c r="AL38" s="2" t="s">
        <v>365</v>
      </c>
      <c r="AM38" s="2" t="s">
        <v>366</v>
      </c>
      <c r="AN38" s="2" t="s">
        <v>367</v>
      </c>
      <c r="AO38" s="2" t="s">
        <v>368</v>
      </c>
      <c r="AP38" s="2" t="s">
        <v>369</v>
      </c>
      <c r="AQ38" s="2" t="s">
        <v>299</v>
      </c>
      <c r="AR38" s="2" t="s">
        <v>370</v>
      </c>
      <c r="AS38" s="2">
        <v>2</v>
      </c>
      <c r="AT38" s="2" t="s">
        <v>371</v>
      </c>
      <c r="AU38" s="2" t="s">
        <v>372</v>
      </c>
      <c r="AV38" s="2">
        <v>8</v>
      </c>
      <c r="AW38" s="5">
        <v>72</v>
      </c>
      <c r="AX38" s="5">
        <v>28</v>
      </c>
      <c r="AY38" s="2">
        <v>0</v>
      </c>
      <c r="AZ38" s="5">
        <v>5.6</v>
      </c>
      <c r="BA38" s="5">
        <v>4.7</v>
      </c>
      <c r="BB38" s="5">
        <v>0.3</v>
      </c>
      <c r="BC38" s="5">
        <v>0.9</v>
      </c>
      <c r="BD38" s="2">
        <v>0</v>
      </c>
      <c r="BE38" s="5">
        <v>0.6</v>
      </c>
      <c r="BF38" s="5">
        <v>44.9</v>
      </c>
      <c r="BG38" s="5">
        <v>11.7</v>
      </c>
      <c r="BH38" s="5">
        <v>28.5</v>
      </c>
      <c r="BI38" s="2">
        <v>0</v>
      </c>
      <c r="BJ38" s="2">
        <v>0</v>
      </c>
      <c r="BK38" s="5">
        <v>0.4</v>
      </c>
      <c r="BL38" s="5">
        <v>2.4</v>
      </c>
      <c r="BM38" s="2">
        <v>0</v>
      </c>
      <c r="BN38" s="5">
        <v>0.1</v>
      </c>
      <c r="BO38" s="5">
        <v>37573</v>
      </c>
      <c r="BP38" s="5">
        <v>2822</v>
      </c>
      <c r="BQ38" s="5">
        <v>110</v>
      </c>
      <c r="BR38" s="5">
        <v>8</v>
      </c>
      <c r="BS38" s="5">
        <v>0.17</v>
      </c>
      <c r="BT38" s="5">
        <v>0.01</v>
      </c>
      <c r="BU38" s="5">
        <v>54160</v>
      </c>
      <c r="BV38" s="5">
        <v>158</v>
      </c>
      <c r="BW38" s="5">
        <v>0.24</v>
      </c>
      <c r="BX38" s="5">
        <v>200895</v>
      </c>
      <c r="BY38" s="5">
        <v>3618</v>
      </c>
      <c r="BZ38" s="5">
        <v>587</v>
      </c>
      <c r="CA38" s="5">
        <v>11</v>
      </c>
      <c r="CB38" s="5">
        <v>0.91</v>
      </c>
      <c r="CC38" s="5">
        <v>0.02</v>
      </c>
      <c r="CD38" s="5">
        <v>3</v>
      </c>
      <c r="CE38" s="5">
        <v>10</v>
      </c>
      <c r="CF38" s="5">
        <v>4</v>
      </c>
      <c r="CG38" s="5">
        <v>4</v>
      </c>
      <c r="CH38" s="5">
        <v>59</v>
      </c>
      <c r="CI38" s="5">
        <v>32</v>
      </c>
      <c r="CJ38" s="5">
        <v>78</v>
      </c>
      <c r="CK38" s="2">
        <v>0</v>
      </c>
      <c r="CL38" s="2">
        <v>0</v>
      </c>
      <c r="CM38" s="2">
        <v>0</v>
      </c>
      <c r="CN38" s="2">
        <v>0</v>
      </c>
      <c r="CO38" s="2">
        <v>0</v>
      </c>
      <c r="CP38" s="2">
        <v>0</v>
      </c>
      <c r="CQ38" s="5">
        <v>2</v>
      </c>
      <c r="CR38" s="5">
        <v>8</v>
      </c>
      <c r="CS38" s="5">
        <v>0.81791000000000003</v>
      </c>
      <c r="CT38" s="5">
        <v>0.53800999999999999</v>
      </c>
      <c r="CU38" s="2" t="s">
        <v>143</v>
      </c>
    </row>
    <row r="39" spans="1:99" s="2" customFormat="1" x14ac:dyDescent="0.25">
      <c r="A39" s="2" t="s">
        <v>373</v>
      </c>
      <c r="B39" s="2" t="s">
        <v>373</v>
      </c>
      <c r="C39" s="2" t="s">
        <v>374</v>
      </c>
      <c r="D39" s="2">
        <v>1900</v>
      </c>
      <c r="E39" s="2">
        <f t="shared" si="23"/>
        <v>115</v>
      </c>
      <c r="F39" s="2">
        <v>0</v>
      </c>
      <c r="G39" s="2">
        <v>9.6</v>
      </c>
      <c r="H39" s="2">
        <v>235</v>
      </c>
      <c r="I39" s="2">
        <v>3270</v>
      </c>
      <c r="J39" s="2">
        <v>3270</v>
      </c>
      <c r="K39" s="2">
        <v>3270</v>
      </c>
      <c r="L39" s="2">
        <f t="shared" si="1"/>
        <v>142440873</v>
      </c>
      <c r="M39" s="2">
        <v>521</v>
      </c>
      <c r="N39" s="2">
        <f t="shared" si="2"/>
        <v>22694760</v>
      </c>
      <c r="O39" s="2">
        <f t="shared" si="3"/>
        <v>0.81406250000000002</v>
      </c>
      <c r="P39" s="2">
        <f t="shared" si="4"/>
        <v>2108414.06</v>
      </c>
      <c r="Q39" s="2">
        <f t="shared" si="5"/>
        <v>2.1084140600000003</v>
      </c>
      <c r="R39" s="2">
        <v>5.63</v>
      </c>
      <c r="S39" s="2">
        <f t="shared" si="6"/>
        <v>14.581643699999999</v>
      </c>
      <c r="T39" s="2">
        <f t="shared" si="7"/>
        <v>3603.2</v>
      </c>
      <c r="U39" s="2">
        <f t="shared" si="8"/>
        <v>156964400</v>
      </c>
      <c r="V39" s="2">
        <v>30923.559996</v>
      </c>
      <c r="W39" s="2">
        <f t="shared" si="9"/>
        <v>9.4255010867808</v>
      </c>
      <c r="X39" s="2">
        <f t="shared" si="10"/>
        <v>5.8567367218824247</v>
      </c>
      <c r="Y39" s="2">
        <f t="shared" si="11"/>
        <v>1.83113931507714</v>
      </c>
      <c r="Z39" s="2">
        <f t="shared" si="12"/>
        <v>6.2763771460901108</v>
      </c>
      <c r="AA39" s="2">
        <f t="shared" si="13"/>
        <v>2.3368163525063572</v>
      </c>
      <c r="AB39" s="2" t="e">
        <f t="shared" si="14"/>
        <v>#DIV/0!</v>
      </c>
      <c r="AC39" s="2">
        <v>0</v>
      </c>
      <c r="AD39" s="2" t="e">
        <f t="shared" si="15"/>
        <v>#DIV/0!</v>
      </c>
      <c r="AE39" s="2" t="s">
        <v>147</v>
      </c>
      <c r="AF39" s="2">
        <f t="shared" si="16"/>
        <v>6.9159309021113238</v>
      </c>
      <c r="AG39" s="2">
        <f t="shared" si="17"/>
        <v>0.11675935404066043</v>
      </c>
      <c r="AH39" s="2">
        <f t="shared" si="18"/>
        <v>0.52272833114118145</v>
      </c>
      <c r="AI39" s="2">
        <f t="shared" si="19"/>
        <v>142440873</v>
      </c>
      <c r="AJ39" s="2">
        <f t="shared" si="20"/>
        <v>4033479.6</v>
      </c>
      <c r="AK39" s="2">
        <f t="shared" si="21"/>
        <v>4.0334795999999997</v>
      </c>
      <c r="AL39" s="2" t="s">
        <v>375</v>
      </c>
      <c r="AM39" s="2" t="s">
        <v>376</v>
      </c>
      <c r="AN39" s="2" t="s">
        <v>377</v>
      </c>
      <c r="AO39" s="2" t="s">
        <v>378</v>
      </c>
      <c r="AP39" s="2" t="s">
        <v>147</v>
      </c>
      <c r="AQ39" s="2" t="s">
        <v>147</v>
      </c>
      <c r="AR39" s="2" t="s">
        <v>147</v>
      </c>
      <c r="AS39" s="2">
        <v>0</v>
      </c>
      <c r="AT39" s="2" t="s">
        <v>147</v>
      </c>
      <c r="AU39" s="2" t="s">
        <v>147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2">
        <v>0</v>
      </c>
      <c r="BO39" s="2">
        <v>0</v>
      </c>
      <c r="BP39" s="2">
        <v>0</v>
      </c>
      <c r="BQ39" s="2">
        <v>0</v>
      </c>
      <c r="BR39" s="2">
        <v>0</v>
      </c>
      <c r="BS39" s="2">
        <v>0</v>
      </c>
      <c r="BT39" s="2">
        <v>0</v>
      </c>
      <c r="BU39" s="2">
        <v>0</v>
      </c>
      <c r="BV39" s="2">
        <v>0</v>
      </c>
      <c r="BW39" s="2">
        <v>0</v>
      </c>
      <c r="BX39" s="2">
        <v>0</v>
      </c>
      <c r="BY39" s="2">
        <v>0</v>
      </c>
      <c r="BZ39" s="2">
        <v>0</v>
      </c>
      <c r="CA39" s="2">
        <v>0</v>
      </c>
      <c r="CB39" s="2">
        <v>0</v>
      </c>
      <c r="CC39" s="2">
        <v>0</v>
      </c>
      <c r="CD39" s="2">
        <v>0</v>
      </c>
      <c r="CE39" s="2">
        <v>0</v>
      </c>
      <c r="CF39" s="2">
        <v>0</v>
      </c>
      <c r="CG39" s="2">
        <v>0</v>
      </c>
      <c r="CH39" s="2">
        <v>0</v>
      </c>
      <c r="CI39" s="2">
        <v>0</v>
      </c>
      <c r="CJ39" s="2">
        <v>0</v>
      </c>
      <c r="CK39" s="2">
        <v>0</v>
      </c>
      <c r="CL39" s="2">
        <v>0</v>
      </c>
      <c r="CM39" s="2">
        <v>0</v>
      </c>
      <c r="CN39" s="2">
        <v>0</v>
      </c>
      <c r="CO39" s="2">
        <v>0</v>
      </c>
      <c r="CP39" s="2">
        <v>0</v>
      </c>
      <c r="CQ39" s="2">
        <v>0</v>
      </c>
      <c r="CR39" s="2">
        <v>0</v>
      </c>
      <c r="CS39" s="2">
        <v>0</v>
      </c>
      <c r="CT39" s="2">
        <v>0</v>
      </c>
      <c r="CU39" s="2" t="s">
        <v>143</v>
      </c>
    </row>
    <row r="40" spans="1:99" s="2" customFormat="1" x14ac:dyDescent="0.25">
      <c r="A40" s="2" t="s">
        <v>379</v>
      </c>
      <c r="B40" s="2" t="s">
        <v>379</v>
      </c>
      <c r="C40" s="2" t="s">
        <v>380</v>
      </c>
      <c r="D40" s="2">
        <v>1865</v>
      </c>
      <c r="E40" s="2">
        <f t="shared" si="23"/>
        <v>150</v>
      </c>
      <c r="F40" s="2">
        <v>0</v>
      </c>
      <c r="G40" s="2">
        <v>25</v>
      </c>
      <c r="H40" s="2">
        <v>624</v>
      </c>
      <c r="I40" s="2">
        <v>4450</v>
      </c>
      <c r="J40" s="2">
        <v>3370</v>
      </c>
      <c r="K40" s="2">
        <v>4450</v>
      </c>
      <c r="L40" s="2">
        <f t="shared" si="1"/>
        <v>193841555</v>
      </c>
      <c r="M40" s="2">
        <v>270</v>
      </c>
      <c r="N40" s="2">
        <f t="shared" si="2"/>
        <v>11761200</v>
      </c>
      <c r="O40" s="2">
        <f t="shared" si="3"/>
        <v>0.421875</v>
      </c>
      <c r="P40" s="2">
        <f t="shared" si="4"/>
        <v>1092652.2</v>
      </c>
      <c r="Q40" s="2">
        <f t="shared" si="5"/>
        <v>1.0926522000000001</v>
      </c>
      <c r="R40" s="2">
        <v>3.1</v>
      </c>
      <c r="S40" s="2">
        <f t="shared" si="6"/>
        <v>8.028969</v>
      </c>
      <c r="T40" s="2">
        <f t="shared" si="7"/>
        <v>1984</v>
      </c>
      <c r="U40" s="2">
        <f t="shared" si="8"/>
        <v>86428000</v>
      </c>
      <c r="V40" s="2">
        <v>21130.388416000002</v>
      </c>
      <c r="W40" s="2">
        <f t="shared" si="9"/>
        <v>6.4405423891967999</v>
      </c>
      <c r="X40" s="2">
        <f t="shared" si="10"/>
        <v>4.0019687836599047</v>
      </c>
      <c r="Y40" s="2">
        <f t="shared" si="11"/>
        <v>1.7381064124463588</v>
      </c>
      <c r="Z40" s="2">
        <f t="shared" si="12"/>
        <v>16.481443645206273</v>
      </c>
      <c r="AA40" s="2">
        <f t="shared" si="13"/>
        <v>1.549388863083184</v>
      </c>
      <c r="AB40" s="2" t="e">
        <f t="shared" si="14"/>
        <v>#DIV/0!</v>
      </c>
      <c r="AC40" s="2">
        <v>0</v>
      </c>
      <c r="AD40" s="2" t="e">
        <f t="shared" si="15"/>
        <v>#DIV/0!</v>
      </c>
      <c r="AE40" s="2" t="s">
        <v>147</v>
      </c>
      <c r="AF40" s="2">
        <f t="shared" si="16"/>
        <v>7.3481481481481481</v>
      </c>
      <c r="AG40" s="2">
        <f t="shared" si="17"/>
        <v>0.42590710069570964</v>
      </c>
      <c r="AH40" s="2">
        <f t="shared" si="18"/>
        <v>0.26285723276086792</v>
      </c>
      <c r="AI40" s="2">
        <f t="shared" si="19"/>
        <v>146796863</v>
      </c>
      <c r="AJ40" s="2">
        <f t="shared" si="20"/>
        <v>4156827.6</v>
      </c>
      <c r="AK40" s="2">
        <f t="shared" si="21"/>
        <v>4.1568275999999997</v>
      </c>
      <c r="AL40" s="2" t="s">
        <v>381</v>
      </c>
      <c r="AM40" s="2" t="s">
        <v>382</v>
      </c>
      <c r="AN40" s="2" t="s">
        <v>383</v>
      </c>
      <c r="AO40" s="2" t="s">
        <v>384</v>
      </c>
      <c r="AP40" s="2" t="s">
        <v>147</v>
      </c>
      <c r="AQ40" s="2" t="s">
        <v>147</v>
      </c>
      <c r="AR40" s="2" t="s">
        <v>147</v>
      </c>
      <c r="AS40" s="2">
        <v>0</v>
      </c>
      <c r="AT40" s="2" t="s">
        <v>147</v>
      </c>
      <c r="AU40" s="2" t="s">
        <v>147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0</v>
      </c>
      <c r="BO40" s="2">
        <v>0</v>
      </c>
      <c r="BP40" s="2">
        <v>0</v>
      </c>
      <c r="BQ40" s="2">
        <v>0</v>
      </c>
      <c r="BR40" s="2">
        <v>0</v>
      </c>
      <c r="BS40" s="2">
        <v>0</v>
      </c>
      <c r="BT40" s="2">
        <v>0</v>
      </c>
      <c r="BU40" s="2">
        <v>0</v>
      </c>
      <c r="BV40" s="2">
        <v>0</v>
      </c>
      <c r="BW40" s="2">
        <v>0</v>
      </c>
      <c r="BX40" s="2">
        <v>0</v>
      </c>
      <c r="BY40" s="2">
        <v>0</v>
      </c>
      <c r="BZ40" s="2">
        <v>0</v>
      </c>
      <c r="CA40" s="2">
        <v>0</v>
      </c>
      <c r="CB40" s="2">
        <v>0</v>
      </c>
      <c r="CC40" s="2">
        <v>0</v>
      </c>
      <c r="CD40" s="2">
        <v>0</v>
      </c>
      <c r="CE40" s="2">
        <v>0</v>
      </c>
      <c r="CF40" s="2">
        <v>0</v>
      </c>
      <c r="CG40" s="2">
        <v>0</v>
      </c>
      <c r="CH40" s="2">
        <v>0</v>
      </c>
      <c r="CI40" s="2">
        <v>0</v>
      </c>
      <c r="CJ40" s="2">
        <v>0</v>
      </c>
      <c r="CK40" s="2">
        <v>0</v>
      </c>
      <c r="CL40" s="2">
        <v>0</v>
      </c>
      <c r="CM40" s="2">
        <v>0</v>
      </c>
      <c r="CN40" s="2">
        <v>0</v>
      </c>
      <c r="CO40" s="2">
        <v>0</v>
      </c>
      <c r="CP40" s="2">
        <v>0</v>
      </c>
      <c r="CQ40" s="2">
        <v>0</v>
      </c>
      <c r="CR40" s="2">
        <v>0</v>
      </c>
      <c r="CS40" s="2">
        <v>0</v>
      </c>
      <c r="CT40" s="2">
        <v>0</v>
      </c>
      <c r="CU40" s="2" t="s">
        <v>143</v>
      </c>
    </row>
    <row r="41" spans="1:99" s="2" customFormat="1" x14ac:dyDescent="0.25">
      <c r="A41" s="2" t="s">
        <v>385</v>
      </c>
      <c r="B41" s="2" t="s">
        <v>386</v>
      </c>
      <c r="C41" s="2" t="s">
        <v>387</v>
      </c>
      <c r="D41" s="2">
        <v>1928</v>
      </c>
      <c r="E41" s="2">
        <f t="shared" si="23"/>
        <v>87</v>
      </c>
      <c r="F41" s="2">
        <v>0</v>
      </c>
      <c r="G41" s="2">
        <v>105</v>
      </c>
      <c r="H41" s="2">
        <v>0</v>
      </c>
      <c r="I41" s="2">
        <v>271000</v>
      </c>
      <c r="J41" s="2">
        <v>271000</v>
      </c>
      <c r="K41" s="2">
        <v>271000</v>
      </c>
      <c r="L41" s="2">
        <f t="shared" si="1"/>
        <v>11804732900</v>
      </c>
      <c r="M41" s="2">
        <v>5420</v>
      </c>
      <c r="N41" s="2">
        <f t="shared" si="2"/>
        <v>236095200</v>
      </c>
      <c r="O41" s="2">
        <f t="shared" si="3"/>
        <v>8.46875</v>
      </c>
      <c r="P41" s="2">
        <f t="shared" si="4"/>
        <v>21933981.199999999</v>
      </c>
      <c r="Q41" s="2">
        <f t="shared" si="5"/>
        <v>21.933981200000002</v>
      </c>
      <c r="R41" s="2">
        <v>40.5</v>
      </c>
      <c r="S41" s="2">
        <f t="shared" si="6"/>
        <v>104.894595</v>
      </c>
      <c r="T41" s="2">
        <f t="shared" si="7"/>
        <v>25920</v>
      </c>
      <c r="U41" s="2">
        <f t="shared" si="8"/>
        <v>1129140000</v>
      </c>
      <c r="V41" s="2">
        <v>346387.32465000002</v>
      </c>
      <c r="W41" s="2">
        <f t="shared" si="9"/>
        <v>105.57885655331999</v>
      </c>
      <c r="X41" s="2">
        <f t="shared" si="10"/>
        <v>65.603680964762106</v>
      </c>
      <c r="Y41" s="2">
        <f t="shared" si="11"/>
        <v>6.3593556218681755</v>
      </c>
      <c r="Z41" s="2">
        <f t="shared" si="12"/>
        <v>49.999885215794308</v>
      </c>
      <c r="AA41" s="2">
        <f t="shared" si="13"/>
        <v>0.31584612363436504</v>
      </c>
      <c r="AB41" s="2" t="e">
        <f t="shared" si="14"/>
        <v>#DIV/0!</v>
      </c>
      <c r="AC41" s="2">
        <v>0</v>
      </c>
      <c r="AD41" s="2" t="e">
        <f t="shared" si="15"/>
        <v>#DIV/0!</v>
      </c>
      <c r="AE41" s="2" t="s">
        <v>147</v>
      </c>
      <c r="AF41" s="2">
        <f t="shared" si="16"/>
        <v>4.7822878228782288</v>
      </c>
      <c r="AG41" s="2">
        <f t="shared" si="17"/>
        <v>0.28838381116116985</v>
      </c>
      <c r="AH41" s="2">
        <f t="shared" si="18"/>
        <v>6.5616953659564811E-2</v>
      </c>
      <c r="AI41" s="2">
        <f t="shared" si="19"/>
        <v>11804732900</v>
      </c>
      <c r="AJ41" s="2">
        <f t="shared" si="20"/>
        <v>334273080</v>
      </c>
      <c r="AK41" s="2">
        <f t="shared" si="21"/>
        <v>334.27307999999999</v>
      </c>
      <c r="AL41" s="2" t="s">
        <v>236</v>
      </c>
      <c r="AM41" s="2" t="s">
        <v>237</v>
      </c>
      <c r="AN41" s="2" t="s">
        <v>238</v>
      </c>
      <c r="AO41" s="2" t="s">
        <v>239</v>
      </c>
      <c r="AP41" s="2" t="s">
        <v>147</v>
      </c>
      <c r="AQ41" s="2" t="s">
        <v>147</v>
      </c>
      <c r="AR41" s="2" t="s">
        <v>147</v>
      </c>
      <c r="AS41" s="2">
        <v>0</v>
      </c>
      <c r="AT41" s="2" t="s">
        <v>147</v>
      </c>
      <c r="AU41" s="2" t="s">
        <v>147</v>
      </c>
      <c r="AV41" s="2">
        <v>0</v>
      </c>
      <c r="AW41" s="2">
        <v>0</v>
      </c>
      <c r="AX41" s="2">
        <v>0</v>
      </c>
      <c r="AY41" s="2">
        <v>0</v>
      </c>
      <c r="AZ41" s="2">
        <v>0</v>
      </c>
      <c r="BA41" s="2">
        <v>0</v>
      </c>
      <c r="BB41" s="2">
        <v>0</v>
      </c>
      <c r="BC41" s="2">
        <v>0</v>
      </c>
      <c r="BD41" s="2">
        <v>0</v>
      </c>
      <c r="BE41" s="2">
        <v>0</v>
      </c>
      <c r="BF41" s="2">
        <v>0</v>
      </c>
      <c r="BG41" s="2">
        <v>0</v>
      </c>
      <c r="BH41" s="2">
        <v>0</v>
      </c>
      <c r="BI41" s="2">
        <v>0</v>
      </c>
      <c r="BJ41" s="2">
        <v>0</v>
      </c>
      <c r="BK41" s="2">
        <v>0</v>
      </c>
      <c r="BL41" s="2">
        <v>0</v>
      </c>
      <c r="BM41" s="2">
        <v>0</v>
      </c>
      <c r="BN41" s="2">
        <v>0</v>
      </c>
      <c r="BO41" s="2">
        <v>0</v>
      </c>
      <c r="BP41" s="2">
        <v>0</v>
      </c>
      <c r="BQ41" s="2">
        <v>0</v>
      </c>
      <c r="BR41" s="2">
        <v>0</v>
      </c>
      <c r="BS41" s="2">
        <v>0</v>
      </c>
      <c r="BT41" s="2">
        <v>0</v>
      </c>
      <c r="BU41" s="2">
        <v>0</v>
      </c>
      <c r="BV41" s="2">
        <v>0</v>
      </c>
      <c r="BW41" s="2">
        <v>0</v>
      </c>
      <c r="BX41" s="2">
        <v>0</v>
      </c>
      <c r="BY41" s="2">
        <v>0</v>
      </c>
      <c r="BZ41" s="2">
        <v>0</v>
      </c>
      <c r="CA41" s="2">
        <v>0</v>
      </c>
      <c r="CB41" s="2">
        <v>0</v>
      </c>
      <c r="CC41" s="2">
        <v>0</v>
      </c>
      <c r="CD41" s="2">
        <v>0</v>
      </c>
      <c r="CE41" s="2">
        <v>0</v>
      </c>
      <c r="CF41" s="2">
        <v>0</v>
      </c>
      <c r="CG41" s="2">
        <v>0</v>
      </c>
      <c r="CH41" s="2">
        <v>0</v>
      </c>
      <c r="CI41" s="2">
        <v>0</v>
      </c>
      <c r="CJ41" s="2">
        <v>0</v>
      </c>
      <c r="CK41" s="2">
        <v>0</v>
      </c>
      <c r="CL41" s="2">
        <v>0</v>
      </c>
      <c r="CM41" s="2">
        <v>0</v>
      </c>
      <c r="CN41" s="2">
        <v>0</v>
      </c>
      <c r="CO41" s="2">
        <v>0</v>
      </c>
      <c r="CP41" s="2">
        <v>0</v>
      </c>
      <c r="CQ41" s="2">
        <v>0</v>
      </c>
      <c r="CR41" s="2">
        <v>0</v>
      </c>
      <c r="CS41" s="2">
        <v>0</v>
      </c>
      <c r="CT41" s="2">
        <v>0</v>
      </c>
      <c r="CU41" s="2" t="s">
        <v>143</v>
      </c>
    </row>
    <row r="42" spans="1:99" s="2" customFormat="1" x14ac:dyDescent="0.25">
      <c r="A42" s="2" t="s">
        <v>388</v>
      </c>
      <c r="B42" s="2" t="s">
        <v>388</v>
      </c>
      <c r="C42" s="2" t="s">
        <v>389</v>
      </c>
      <c r="D42" s="2">
        <v>1966</v>
      </c>
      <c r="E42" s="2">
        <f t="shared" si="23"/>
        <v>49</v>
      </c>
      <c r="F42" s="2">
        <v>0</v>
      </c>
      <c r="G42" s="2">
        <v>45</v>
      </c>
      <c r="H42" s="2">
        <v>3005</v>
      </c>
      <c r="I42" s="2">
        <v>5355</v>
      </c>
      <c r="J42" s="2">
        <v>5355</v>
      </c>
      <c r="K42" s="2">
        <v>5355</v>
      </c>
      <c r="L42" s="2">
        <f t="shared" si="1"/>
        <v>233263264.5</v>
      </c>
      <c r="M42" s="2">
        <v>255</v>
      </c>
      <c r="N42" s="2">
        <f t="shared" si="2"/>
        <v>11107800</v>
      </c>
      <c r="O42" s="2">
        <f t="shared" si="3"/>
        <v>0.3984375</v>
      </c>
      <c r="P42" s="2">
        <f t="shared" si="4"/>
        <v>1031949.3</v>
      </c>
      <c r="Q42" s="2">
        <f t="shared" si="5"/>
        <v>1.0319493</v>
      </c>
      <c r="R42" s="2">
        <v>3.35</v>
      </c>
      <c r="S42" s="2">
        <f t="shared" si="6"/>
        <v>8.6764665000000001</v>
      </c>
      <c r="T42" s="2">
        <f t="shared" si="7"/>
        <v>2144</v>
      </c>
      <c r="U42" s="2">
        <f t="shared" si="8"/>
        <v>93398000</v>
      </c>
      <c r="W42" s="2">
        <f t="shared" si="9"/>
        <v>0</v>
      </c>
      <c r="X42" s="2">
        <f t="shared" si="10"/>
        <v>0</v>
      </c>
      <c r="Y42" s="2">
        <f t="shared" si="11"/>
        <v>0</v>
      </c>
      <c r="Z42" s="2">
        <f t="shared" si="12"/>
        <v>20.99995179063361</v>
      </c>
      <c r="AA42" s="2">
        <f t="shared" si="13"/>
        <v>0</v>
      </c>
      <c r="AB42" s="2" t="e">
        <f t="shared" si="14"/>
        <v>#DIV/0!</v>
      </c>
      <c r="AC42" s="2">
        <v>0</v>
      </c>
      <c r="AD42" s="2" t="e">
        <f t="shared" si="15"/>
        <v>#DIV/0!</v>
      </c>
      <c r="AE42" s="2" t="s">
        <v>147</v>
      </c>
      <c r="AF42" s="2">
        <f t="shared" si="16"/>
        <v>8.4078431372549023</v>
      </c>
      <c r="AG42" s="2">
        <f t="shared" si="17"/>
        <v>0.55840554272654952</v>
      </c>
      <c r="AH42" s="2">
        <f t="shared" si="18"/>
        <v>0.15623084204658289</v>
      </c>
      <c r="AI42" s="2">
        <f t="shared" si="19"/>
        <v>233263264.5</v>
      </c>
      <c r="AJ42" s="2">
        <f t="shared" si="20"/>
        <v>6605285.4000000004</v>
      </c>
      <c r="AK42" s="2">
        <f t="shared" si="21"/>
        <v>6.6052854000000005</v>
      </c>
      <c r="AL42" s="2" t="s">
        <v>147</v>
      </c>
      <c r="AM42" s="2" t="s">
        <v>147</v>
      </c>
      <c r="AN42" s="2" t="s">
        <v>147</v>
      </c>
      <c r="AO42" s="2" t="s">
        <v>147</v>
      </c>
      <c r="AP42" s="2" t="s">
        <v>147</v>
      </c>
      <c r="AQ42" s="2" t="s">
        <v>147</v>
      </c>
      <c r="AR42" s="2" t="s">
        <v>147</v>
      </c>
      <c r="AS42" s="2">
        <v>0</v>
      </c>
      <c r="AT42" s="2" t="s">
        <v>147</v>
      </c>
      <c r="AU42" s="2" t="s">
        <v>147</v>
      </c>
      <c r="AV42" s="2">
        <v>0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2">
        <v>0</v>
      </c>
      <c r="BQ42" s="2">
        <v>0</v>
      </c>
      <c r="BR42" s="2">
        <v>0</v>
      </c>
      <c r="BS42" s="2">
        <v>0</v>
      </c>
      <c r="BT42" s="2">
        <v>0</v>
      </c>
      <c r="BU42" s="2">
        <v>0</v>
      </c>
      <c r="BV42" s="2">
        <v>0</v>
      </c>
      <c r="BW42" s="2">
        <v>0</v>
      </c>
      <c r="BX42" s="2">
        <v>0</v>
      </c>
      <c r="BY42" s="2">
        <v>0</v>
      </c>
      <c r="BZ42" s="2">
        <v>0</v>
      </c>
      <c r="CA42" s="2">
        <v>0</v>
      </c>
      <c r="CB42" s="2">
        <v>0</v>
      </c>
      <c r="CC42" s="2">
        <v>0</v>
      </c>
      <c r="CD42" s="2">
        <v>0</v>
      </c>
      <c r="CE42" s="2">
        <v>0</v>
      </c>
      <c r="CF42" s="2">
        <v>0</v>
      </c>
      <c r="CG42" s="2">
        <v>0</v>
      </c>
      <c r="CH42" s="2">
        <v>0</v>
      </c>
      <c r="CI42" s="2">
        <v>0</v>
      </c>
      <c r="CJ42" s="2">
        <v>0</v>
      </c>
      <c r="CK42" s="2">
        <v>0</v>
      </c>
      <c r="CL42" s="2">
        <v>0</v>
      </c>
      <c r="CM42" s="2">
        <v>0</v>
      </c>
      <c r="CN42" s="2">
        <v>0</v>
      </c>
      <c r="CO42" s="2">
        <v>0</v>
      </c>
      <c r="CP42" s="2">
        <v>0</v>
      </c>
      <c r="CQ42" s="2">
        <v>0</v>
      </c>
      <c r="CR42" s="2">
        <v>0</v>
      </c>
      <c r="CS42" s="2">
        <v>0</v>
      </c>
      <c r="CT42" s="2">
        <v>0</v>
      </c>
      <c r="CU42" s="2" t="s">
        <v>143</v>
      </c>
    </row>
    <row r="43" spans="1:99" s="2" customFormat="1" x14ac:dyDescent="0.25">
      <c r="A43" s="2" t="s">
        <v>390</v>
      </c>
      <c r="B43" s="2" t="s">
        <v>391</v>
      </c>
      <c r="C43" s="2" t="s">
        <v>392</v>
      </c>
      <c r="D43" s="2">
        <v>1913</v>
      </c>
      <c r="E43" s="2">
        <f t="shared" si="23"/>
        <v>102</v>
      </c>
      <c r="F43" s="2">
        <v>0</v>
      </c>
      <c r="G43" s="2">
        <v>14</v>
      </c>
      <c r="H43" s="2">
        <v>46000</v>
      </c>
      <c r="I43" s="2">
        <v>2900</v>
      </c>
      <c r="J43" s="2">
        <v>2900</v>
      </c>
      <c r="K43" s="2">
        <v>2900</v>
      </c>
      <c r="L43" s="2">
        <f t="shared" si="1"/>
        <v>126323710</v>
      </c>
      <c r="M43" s="2">
        <v>333</v>
      </c>
      <c r="N43" s="2">
        <f t="shared" si="2"/>
        <v>14505480</v>
      </c>
      <c r="O43" s="2">
        <f t="shared" si="3"/>
        <v>0.52031250000000007</v>
      </c>
      <c r="P43" s="2">
        <f t="shared" si="4"/>
        <v>1347604.3800000001</v>
      </c>
      <c r="Q43" s="2">
        <f t="shared" si="5"/>
        <v>1.3476043800000002</v>
      </c>
      <c r="R43" s="2">
        <v>650</v>
      </c>
      <c r="S43" s="2">
        <f t="shared" si="6"/>
        <v>1683.4934999999998</v>
      </c>
      <c r="T43" s="2">
        <f t="shared" si="7"/>
        <v>416000</v>
      </c>
      <c r="U43" s="2">
        <f t="shared" si="8"/>
        <v>18122000000</v>
      </c>
      <c r="V43" s="2">
        <v>64866.809362</v>
      </c>
      <c r="W43" s="2">
        <f t="shared" si="9"/>
        <v>19.771403493537598</v>
      </c>
      <c r="X43" s="2">
        <f t="shared" si="10"/>
        <v>12.285384492306628</v>
      </c>
      <c r="Y43" s="2">
        <f t="shared" si="11"/>
        <v>4.8045330307585026</v>
      </c>
      <c r="Z43" s="2">
        <f t="shared" si="12"/>
        <v>8.7086887162644739</v>
      </c>
      <c r="AA43" s="2">
        <f t="shared" si="13"/>
        <v>5.5272281209254883</v>
      </c>
      <c r="AB43" s="2" t="e">
        <f t="shared" si="14"/>
        <v>#DIV/0!</v>
      </c>
      <c r="AC43" s="2">
        <v>0</v>
      </c>
      <c r="AD43" s="2" t="e">
        <f t="shared" si="15"/>
        <v>#DIV/0!</v>
      </c>
      <c r="AE43" s="2">
        <v>1101.1600000000001</v>
      </c>
      <c r="AF43" s="2">
        <f t="shared" si="16"/>
        <v>1249.2492492492493</v>
      </c>
      <c r="AG43" s="2">
        <f t="shared" si="17"/>
        <v>0.20264326002790209</v>
      </c>
      <c r="AH43" s="2">
        <f t="shared" si="18"/>
        <v>0.37673182014888074</v>
      </c>
      <c r="AI43" s="2">
        <f t="shared" si="19"/>
        <v>126323710</v>
      </c>
      <c r="AJ43" s="2">
        <f t="shared" si="20"/>
        <v>3577092</v>
      </c>
      <c r="AK43" s="2">
        <f t="shared" si="21"/>
        <v>3.5770919999999999</v>
      </c>
      <c r="AL43" s="2" t="s">
        <v>393</v>
      </c>
      <c r="AM43" s="2" t="s">
        <v>394</v>
      </c>
      <c r="AN43" s="2" t="s">
        <v>395</v>
      </c>
      <c r="AO43" s="2" t="s">
        <v>396</v>
      </c>
      <c r="AP43" s="2" t="s">
        <v>397</v>
      </c>
      <c r="AQ43" s="2" t="s">
        <v>398</v>
      </c>
      <c r="AR43" s="2" t="s">
        <v>399</v>
      </c>
      <c r="AS43" s="2">
        <v>2</v>
      </c>
      <c r="AT43" s="2" t="s">
        <v>400</v>
      </c>
      <c r="AU43" s="2" t="s">
        <v>401</v>
      </c>
      <c r="AV43" s="2">
        <v>14</v>
      </c>
      <c r="AW43" s="5">
        <v>83</v>
      </c>
      <c r="AX43" s="5">
        <v>16</v>
      </c>
      <c r="AY43" s="5">
        <v>1</v>
      </c>
      <c r="AZ43" s="5">
        <v>3.1</v>
      </c>
      <c r="BA43" s="5">
        <v>9.1</v>
      </c>
      <c r="BB43" s="5">
        <v>1.4</v>
      </c>
      <c r="BC43" s="5">
        <v>4.8</v>
      </c>
      <c r="BD43" s="5">
        <v>0.4</v>
      </c>
      <c r="BE43" s="5">
        <v>2.2000000000000002</v>
      </c>
      <c r="BF43" s="5">
        <v>44.3</v>
      </c>
      <c r="BG43" s="5">
        <v>4.5999999999999996</v>
      </c>
      <c r="BH43" s="5">
        <v>17.3</v>
      </c>
      <c r="BI43" s="5">
        <v>0.1</v>
      </c>
      <c r="BJ43" s="2">
        <v>0</v>
      </c>
      <c r="BK43" s="5">
        <v>6.3</v>
      </c>
      <c r="BL43" s="5">
        <v>5.7</v>
      </c>
      <c r="BM43" s="5">
        <v>0.1</v>
      </c>
      <c r="BN43" s="5">
        <v>0.7</v>
      </c>
      <c r="BO43" s="5">
        <v>507736</v>
      </c>
      <c r="BP43" s="5">
        <v>13902</v>
      </c>
      <c r="BQ43" s="5">
        <v>381</v>
      </c>
      <c r="BR43" s="5">
        <v>10</v>
      </c>
      <c r="BS43" s="5">
        <v>0.59</v>
      </c>
      <c r="BT43" s="5">
        <v>0.02</v>
      </c>
      <c r="BU43" s="5">
        <v>583611</v>
      </c>
      <c r="BV43" s="5">
        <v>438</v>
      </c>
      <c r="BW43" s="5">
        <v>0.68</v>
      </c>
      <c r="BX43" s="5">
        <v>1145874</v>
      </c>
      <c r="BY43" s="5">
        <v>55048</v>
      </c>
      <c r="BZ43" s="5">
        <v>861</v>
      </c>
      <c r="CA43" s="5">
        <v>41</v>
      </c>
      <c r="CB43" s="5">
        <v>1.1599999999999999</v>
      </c>
      <c r="CC43" s="5">
        <v>0.06</v>
      </c>
      <c r="CD43" s="5">
        <v>30</v>
      </c>
      <c r="CE43" s="5">
        <v>50</v>
      </c>
      <c r="CF43" s="5">
        <v>8</v>
      </c>
      <c r="CG43" s="5">
        <v>4</v>
      </c>
      <c r="CH43" s="5">
        <v>36</v>
      </c>
      <c r="CI43" s="5">
        <v>15</v>
      </c>
      <c r="CJ43" s="5">
        <v>20</v>
      </c>
      <c r="CK43" s="5">
        <v>1</v>
      </c>
      <c r="CL43" s="5">
        <v>1</v>
      </c>
      <c r="CM43" s="2">
        <v>0</v>
      </c>
      <c r="CN43" s="2">
        <v>0</v>
      </c>
      <c r="CO43" s="2">
        <v>0</v>
      </c>
      <c r="CP43" s="2">
        <v>0</v>
      </c>
      <c r="CQ43" s="5">
        <v>11</v>
      </c>
      <c r="CR43" s="5">
        <v>25</v>
      </c>
      <c r="CS43" s="5">
        <v>0.96819999999999995</v>
      </c>
      <c r="CT43" s="5">
        <v>0.97724999999999995</v>
      </c>
      <c r="CU43" s="2" t="s">
        <v>143</v>
      </c>
    </row>
    <row r="44" spans="1:99" s="2" customFormat="1" x14ac:dyDescent="0.25">
      <c r="A44" s="2" t="s">
        <v>402</v>
      </c>
      <c r="B44" s="2" t="s">
        <v>403</v>
      </c>
      <c r="C44" s="2" t="s">
        <v>404</v>
      </c>
      <c r="D44" s="2">
        <v>1865</v>
      </c>
      <c r="E44" s="2">
        <f t="shared" si="23"/>
        <v>150</v>
      </c>
      <c r="F44" s="2">
        <v>0</v>
      </c>
      <c r="G44" s="2">
        <v>25</v>
      </c>
      <c r="H44" s="2">
        <v>283</v>
      </c>
      <c r="I44" s="2">
        <v>3993</v>
      </c>
      <c r="J44" s="2">
        <v>3520</v>
      </c>
      <c r="K44" s="2">
        <v>3993</v>
      </c>
      <c r="L44" s="2">
        <f t="shared" si="1"/>
        <v>173934680.70000002</v>
      </c>
      <c r="M44" s="2">
        <v>263</v>
      </c>
      <c r="N44" s="2">
        <f t="shared" si="2"/>
        <v>11456280</v>
      </c>
      <c r="O44" s="2">
        <f t="shared" si="3"/>
        <v>0.41093750000000001</v>
      </c>
      <c r="P44" s="2">
        <f t="shared" si="4"/>
        <v>1064324.18</v>
      </c>
      <c r="Q44" s="2">
        <f t="shared" si="5"/>
        <v>1.0643241800000001</v>
      </c>
      <c r="R44" s="2">
        <v>3.12</v>
      </c>
      <c r="S44" s="2">
        <f t="shared" si="6"/>
        <v>8.0807687999999995</v>
      </c>
      <c r="T44" s="2">
        <f t="shared" si="7"/>
        <v>1996.8000000000002</v>
      </c>
      <c r="U44" s="2">
        <f t="shared" si="8"/>
        <v>86985600</v>
      </c>
      <c r="V44" s="2">
        <v>34212.439185000003</v>
      </c>
      <c r="W44" s="2">
        <f t="shared" si="9"/>
        <v>10.427951463588</v>
      </c>
      <c r="X44" s="2">
        <f t="shared" si="10"/>
        <v>6.4796307070038912</v>
      </c>
      <c r="Y44" s="2">
        <f t="shared" si="11"/>
        <v>2.8513920067665377</v>
      </c>
      <c r="Z44" s="2">
        <f t="shared" si="12"/>
        <v>15.182474651457543</v>
      </c>
      <c r="AA44" s="2">
        <f t="shared" si="13"/>
        <v>2.40173023579352</v>
      </c>
      <c r="AB44" s="2" t="e">
        <f t="shared" si="14"/>
        <v>#DIV/0!</v>
      </c>
      <c r="AC44" s="2">
        <v>0</v>
      </c>
      <c r="AD44" s="2" t="e">
        <f t="shared" si="15"/>
        <v>#DIV/0!</v>
      </c>
      <c r="AE44" s="2" t="s">
        <v>147</v>
      </c>
      <c r="AF44" s="2">
        <f t="shared" si="16"/>
        <v>7.5923954372623585</v>
      </c>
      <c r="AG44" s="2">
        <f t="shared" si="17"/>
        <v>0.39752660836516707</v>
      </c>
      <c r="AH44" s="2">
        <f t="shared" si="18"/>
        <v>0.24513151722252194</v>
      </c>
      <c r="AI44" s="2">
        <f t="shared" si="19"/>
        <v>153330848</v>
      </c>
      <c r="AJ44" s="2">
        <f t="shared" si="20"/>
        <v>4341849.5999999996</v>
      </c>
      <c r="AK44" s="2">
        <f t="shared" si="21"/>
        <v>4.3418495999999998</v>
      </c>
      <c r="AL44" s="2" t="s">
        <v>405</v>
      </c>
      <c r="AM44" s="2" t="s">
        <v>406</v>
      </c>
      <c r="AN44" s="2" t="s">
        <v>407</v>
      </c>
      <c r="AO44" s="2" t="s">
        <v>408</v>
      </c>
      <c r="AP44" s="2" t="s">
        <v>147</v>
      </c>
      <c r="AQ44" s="2" t="s">
        <v>147</v>
      </c>
      <c r="AR44" s="2" t="s">
        <v>147</v>
      </c>
      <c r="AS44" s="2">
        <v>0</v>
      </c>
      <c r="AT44" s="2" t="s">
        <v>147</v>
      </c>
      <c r="AU44" s="2" t="s">
        <v>147</v>
      </c>
      <c r="AV44" s="2">
        <v>0</v>
      </c>
      <c r="AW44" s="2">
        <v>0</v>
      </c>
      <c r="AX44" s="2">
        <v>0</v>
      </c>
      <c r="AY44" s="2">
        <v>0</v>
      </c>
      <c r="AZ44" s="2">
        <v>0</v>
      </c>
      <c r="BA44" s="2">
        <v>0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2">
        <v>0</v>
      </c>
      <c r="BJ44" s="2">
        <v>0</v>
      </c>
      <c r="BK44" s="2">
        <v>0</v>
      </c>
      <c r="BL44" s="2">
        <v>0</v>
      </c>
      <c r="BM44" s="2">
        <v>0</v>
      </c>
      <c r="BN44" s="2">
        <v>0</v>
      </c>
      <c r="BO44" s="2">
        <v>0</v>
      </c>
      <c r="BP44" s="2">
        <v>0</v>
      </c>
      <c r="BQ44" s="2">
        <v>0</v>
      </c>
      <c r="BR44" s="2">
        <v>0</v>
      </c>
      <c r="BS44" s="2">
        <v>0</v>
      </c>
      <c r="BT44" s="2">
        <v>0</v>
      </c>
      <c r="BU44" s="2">
        <v>0</v>
      </c>
      <c r="BV44" s="2">
        <v>0</v>
      </c>
      <c r="BW44" s="2">
        <v>0</v>
      </c>
      <c r="BX44" s="2">
        <v>0</v>
      </c>
      <c r="BY44" s="2">
        <v>0</v>
      </c>
      <c r="BZ44" s="2">
        <v>0</v>
      </c>
      <c r="CA44" s="2">
        <v>0</v>
      </c>
      <c r="CB44" s="2">
        <v>0</v>
      </c>
      <c r="CC44" s="2">
        <v>0</v>
      </c>
      <c r="CD44" s="2">
        <v>0</v>
      </c>
      <c r="CE44" s="2">
        <v>0</v>
      </c>
      <c r="CF44" s="2">
        <v>0</v>
      </c>
      <c r="CG44" s="2">
        <v>0</v>
      </c>
      <c r="CH44" s="2">
        <v>0</v>
      </c>
      <c r="CI44" s="2">
        <v>0</v>
      </c>
      <c r="CJ44" s="2">
        <v>0</v>
      </c>
      <c r="CK44" s="2">
        <v>0</v>
      </c>
      <c r="CL44" s="2">
        <v>0</v>
      </c>
      <c r="CM44" s="2">
        <v>0</v>
      </c>
      <c r="CN44" s="2">
        <v>0</v>
      </c>
      <c r="CO44" s="2">
        <v>0</v>
      </c>
      <c r="CP44" s="2">
        <v>0</v>
      </c>
      <c r="CQ44" s="2">
        <v>0</v>
      </c>
      <c r="CR44" s="2">
        <v>0</v>
      </c>
      <c r="CS44" s="2">
        <v>0</v>
      </c>
      <c r="CT44" s="2">
        <v>0</v>
      </c>
      <c r="CU44" s="2" t="s">
        <v>143</v>
      </c>
    </row>
    <row r="45" spans="1:99" s="2" customFormat="1" x14ac:dyDescent="0.25">
      <c r="A45" s="2" t="s">
        <v>409</v>
      </c>
      <c r="B45" s="2" t="s">
        <v>410</v>
      </c>
      <c r="C45" s="2" t="s">
        <v>411</v>
      </c>
      <c r="D45" s="2">
        <v>1825</v>
      </c>
      <c r="E45" s="2">
        <f t="shared" si="23"/>
        <v>190</v>
      </c>
      <c r="F45" s="2">
        <v>0</v>
      </c>
      <c r="G45" s="2">
        <v>18</v>
      </c>
      <c r="H45" s="2">
        <v>125226</v>
      </c>
      <c r="I45" s="2">
        <v>10744</v>
      </c>
      <c r="J45" s="2">
        <v>10744</v>
      </c>
      <c r="K45" s="2">
        <v>10744</v>
      </c>
      <c r="L45" s="2">
        <f t="shared" si="1"/>
        <v>468007565.60000002</v>
      </c>
      <c r="M45" s="2">
        <v>1580</v>
      </c>
      <c r="N45" s="2">
        <f t="shared" si="2"/>
        <v>68824800</v>
      </c>
      <c r="O45" s="2">
        <f t="shared" si="3"/>
        <v>2.46875</v>
      </c>
      <c r="P45" s="2">
        <f t="shared" si="4"/>
        <v>6394038.7999999998</v>
      </c>
      <c r="Q45" s="2">
        <f t="shared" si="5"/>
        <v>6.3940388000000006</v>
      </c>
      <c r="R45" s="2">
        <v>9661</v>
      </c>
      <c r="S45" s="2">
        <f t="shared" si="6"/>
        <v>25021.893389999997</v>
      </c>
      <c r="T45" s="2">
        <f t="shared" si="7"/>
        <v>6183040</v>
      </c>
      <c r="U45" s="2">
        <f t="shared" si="8"/>
        <v>269348680000</v>
      </c>
      <c r="W45" s="2">
        <f t="shared" si="9"/>
        <v>0</v>
      </c>
      <c r="X45" s="2">
        <f t="shared" si="10"/>
        <v>0</v>
      </c>
      <c r="Y45" s="2">
        <f t="shared" si="11"/>
        <v>0</v>
      </c>
      <c r="Z45" s="2">
        <f t="shared" si="12"/>
        <v>6.7999843893480261</v>
      </c>
      <c r="AA45" s="2">
        <f t="shared" si="13"/>
        <v>0</v>
      </c>
      <c r="AB45" s="2" t="e">
        <f t="shared" si="14"/>
        <v>#DIV/0!</v>
      </c>
      <c r="AC45" s="2">
        <v>0</v>
      </c>
      <c r="AD45" s="2" t="e">
        <f t="shared" si="15"/>
        <v>#DIV/0!</v>
      </c>
      <c r="AE45" s="2" t="s">
        <v>147</v>
      </c>
      <c r="AF45" s="2">
        <f t="shared" si="16"/>
        <v>3913.3164556962024</v>
      </c>
      <c r="AG45" s="2">
        <f t="shared" si="17"/>
        <v>7.2640844606129906E-2</v>
      </c>
      <c r="AH45" s="2">
        <f t="shared" si="18"/>
        <v>0.48247760043797649</v>
      </c>
      <c r="AI45" s="2">
        <f t="shared" si="19"/>
        <v>468007565.60000002</v>
      </c>
      <c r="AJ45" s="2">
        <f t="shared" si="20"/>
        <v>13252509.120000001</v>
      </c>
      <c r="AK45" s="2">
        <f t="shared" si="21"/>
        <v>13.252509120000001</v>
      </c>
      <c r="AL45" s="2" t="s">
        <v>147</v>
      </c>
      <c r="AM45" s="2" t="s">
        <v>147</v>
      </c>
      <c r="AN45" s="2" t="s">
        <v>147</v>
      </c>
      <c r="AO45" s="2" t="s">
        <v>147</v>
      </c>
      <c r="AP45" s="2" t="s">
        <v>147</v>
      </c>
      <c r="AQ45" s="2" t="s">
        <v>147</v>
      </c>
      <c r="AR45" s="2" t="s">
        <v>147</v>
      </c>
      <c r="AS45" s="2">
        <v>0</v>
      </c>
      <c r="AT45" s="2" t="s">
        <v>147</v>
      </c>
      <c r="AU45" s="2" t="s">
        <v>147</v>
      </c>
      <c r="AV45" s="2">
        <v>0</v>
      </c>
      <c r="AW45" s="2">
        <v>0</v>
      </c>
      <c r="AX45" s="2">
        <v>0</v>
      </c>
      <c r="AY45" s="2">
        <v>0</v>
      </c>
      <c r="AZ45" s="2">
        <v>0</v>
      </c>
      <c r="BA45" s="2">
        <v>0</v>
      </c>
      <c r="BB45" s="2">
        <v>0</v>
      </c>
      <c r="BC45" s="2">
        <v>0</v>
      </c>
      <c r="BD45" s="2">
        <v>0</v>
      </c>
      <c r="BE45" s="2">
        <v>0</v>
      </c>
      <c r="BF45" s="2">
        <v>0</v>
      </c>
      <c r="BG45" s="2">
        <v>0</v>
      </c>
      <c r="BH45" s="2">
        <v>0</v>
      </c>
      <c r="BI45" s="2">
        <v>0</v>
      </c>
      <c r="BJ45" s="2">
        <v>0</v>
      </c>
      <c r="BK45" s="2">
        <v>0</v>
      </c>
      <c r="BL45" s="2">
        <v>0</v>
      </c>
      <c r="BM45" s="2">
        <v>0</v>
      </c>
      <c r="BN45" s="2">
        <v>0</v>
      </c>
      <c r="BO45" s="2">
        <v>0</v>
      </c>
      <c r="BP45" s="2">
        <v>0</v>
      </c>
      <c r="BQ45" s="2">
        <v>0</v>
      </c>
      <c r="BR45" s="2">
        <v>0</v>
      </c>
      <c r="BS45" s="2">
        <v>0</v>
      </c>
      <c r="BT45" s="2">
        <v>0</v>
      </c>
      <c r="BU45" s="2">
        <v>0</v>
      </c>
      <c r="BV45" s="2">
        <v>0</v>
      </c>
      <c r="BW45" s="2">
        <v>0</v>
      </c>
      <c r="BX45" s="2">
        <v>0</v>
      </c>
      <c r="BY45" s="2">
        <v>0</v>
      </c>
      <c r="BZ45" s="2">
        <v>0</v>
      </c>
      <c r="CA45" s="2">
        <v>0</v>
      </c>
      <c r="CB45" s="2">
        <v>0</v>
      </c>
      <c r="CC45" s="2">
        <v>0</v>
      </c>
      <c r="CD45" s="2">
        <v>0</v>
      </c>
      <c r="CE45" s="2">
        <v>0</v>
      </c>
      <c r="CF45" s="2">
        <v>0</v>
      </c>
      <c r="CG45" s="2">
        <v>0</v>
      </c>
      <c r="CH45" s="2">
        <v>0</v>
      </c>
      <c r="CI45" s="2">
        <v>0</v>
      </c>
      <c r="CJ45" s="2">
        <v>0</v>
      </c>
      <c r="CK45" s="2">
        <v>0</v>
      </c>
      <c r="CL45" s="2">
        <v>0</v>
      </c>
      <c r="CM45" s="2">
        <v>0</v>
      </c>
      <c r="CN45" s="2">
        <v>0</v>
      </c>
      <c r="CO45" s="2">
        <v>0</v>
      </c>
      <c r="CP45" s="2">
        <v>0</v>
      </c>
      <c r="CQ45" s="2">
        <v>0</v>
      </c>
      <c r="CR45" s="2">
        <v>0</v>
      </c>
      <c r="CS45" s="2">
        <v>0</v>
      </c>
      <c r="CT45" s="2">
        <v>0</v>
      </c>
      <c r="CU45" s="2" t="s">
        <v>143</v>
      </c>
    </row>
    <row r="46" spans="1:99" s="2" customFormat="1" x14ac:dyDescent="0.25">
      <c r="A46" s="2" t="s">
        <v>412</v>
      </c>
      <c r="B46" s="2" t="s">
        <v>413</v>
      </c>
      <c r="C46" s="2" t="s">
        <v>414</v>
      </c>
      <c r="D46" s="2">
        <v>1900</v>
      </c>
      <c r="E46" s="2">
        <f t="shared" si="23"/>
        <v>115</v>
      </c>
      <c r="F46" s="2">
        <v>0</v>
      </c>
      <c r="G46" s="2">
        <v>20</v>
      </c>
      <c r="H46" s="2">
        <v>0</v>
      </c>
      <c r="I46" s="2">
        <v>9293</v>
      </c>
      <c r="J46" s="2">
        <v>5693</v>
      </c>
      <c r="K46" s="2">
        <v>9293</v>
      </c>
      <c r="L46" s="2">
        <f t="shared" si="1"/>
        <v>404802150.69999999</v>
      </c>
      <c r="M46" s="2">
        <v>855</v>
      </c>
      <c r="N46" s="2">
        <f t="shared" si="2"/>
        <v>37243800</v>
      </c>
      <c r="O46" s="2">
        <f t="shared" si="3"/>
        <v>1.3359375</v>
      </c>
      <c r="P46" s="2">
        <f t="shared" si="4"/>
        <v>3460065.3000000003</v>
      </c>
      <c r="Q46" s="2">
        <f t="shared" si="5"/>
        <v>3.4600653000000001</v>
      </c>
      <c r="R46" s="2">
        <v>7.13</v>
      </c>
      <c r="S46" s="2">
        <f t="shared" si="6"/>
        <v>18.466628699999998</v>
      </c>
      <c r="T46" s="2">
        <f t="shared" si="7"/>
        <v>4563.2</v>
      </c>
      <c r="U46" s="2">
        <f t="shared" si="8"/>
        <v>198784400</v>
      </c>
      <c r="W46" s="2">
        <f t="shared" si="9"/>
        <v>0</v>
      </c>
      <c r="X46" s="2">
        <f t="shared" si="10"/>
        <v>0</v>
      </c>
      <c r="Y46" s="2">
        <f t="shared" si="11"/>
        <v>0</v>
      </c>
      <c r="Z46" s="2">
        <f t="shared" si="12"/>
        <v>10.868980896149157</v>
      </c>
      <c r="AA46" s="2">
        <f t="shared" si="13"/>
        <v>0</v>
      </c>
      <c r="AB46" s="2" t="e">
        <f t="shared" si="14"/>
        <v>#DIV/0!</v>
      </c>
      <c r="AC46" s="2">
        <v>0</v>
      </c>
      <c r="AD46" s="2" t="e">
        <f t="shared" si="15"/>
        <v>#DIV/0!</v>
      </c>
      <c r="AE46" s="2" t="s">
        <v>147</v>
      </c>
      <c r="AF46" s="2">
        <f t="shared" si="16"/>
        <v>5.3370760233918126</v>
      </c>
      <c r="AG46" s="2">
        <f t="shared" si="17"/>
        <v>0.15783644150239259</v>
      </c>
      <c r="AH46" s="2">
        <f t="shared" si="18"/>
        <v>0.49273226224247252</v>
      </c>
      <c r="AI46" s="2">
        <f t="shared" si="19"/>
        <v>247986510.70000002</v>
      </c>
      <c r="AJ46" s="2">
        <f t="shared" si="20"/>
        <v>7022201.6399999997</v>
      </c>
      <c r="AK46" s="2">
        <f t="shared" si="21"/>
        <v>7.0222016399999996</v>
      </c>
      <c r="AL46" s="2" t="s">
        <v>147</v>
      </c>
      <c r="AM46" s="2" t="s">
        <v>147</v>
      </c>
      <c r="AN46" s="2" t="s">
        <v>147</v>
      </c>
      <c r="AO46" s="2" t="s">
        <v>147</v>
      </c>
      <c r="AP46" s="2" t="s">
        <v>147</v>
      </c>
      <c r="AQ46" s="2" t="s">
        <v>147</v>
      </c>
      <c r="AR46" s="2" t="s">
        <v>147</v>
      </c>
      <c r="AS46" s="2">
        <v>0</v>
      </c>
      <c r="AT46" s="2" t="s">
        <v>147</v>
      </c>
      <c r="AU46" s="2" t="s">
        <v>147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2">
        <v>0</v>
      </c>
      <c r="BQ46" s="2">
        <v>0</v>
      </c>
      <c r="BR46" s="2">
        <v>0</v>
      </c>
      <c r="BS46" s="2">
        <v>0</v>
      </c>
      <c r="BT46" s="2">
        <v>0</v>
      </c>
      <c r="BU46" s="2">
        <v>0</v>
      </c>
      <c r="BV46" s="2">
        <v>0</v>
      </c>
      <c r="BW46" s="2">
        <v>0</v>
      </c>
      <c r="BX46" s="2">
        <v>0</v>
      </c>
      <c r="BY46" s="2">
        <v>0</v>
      </c>
      <c r="BZ46" s="2">
        <v>0</v>
      </c>
      <c r="CA46" s="2">
        <v>0</v>
      </c>
      <c r="CB46" s="2">
        <v>0</v>
      </c>
      <c r="CC46" s="2">
        <v>0</v>
      </c>
      <c r="CD46" s="2">
        <v>0</v>
      </c>
      <c r="CE46" s="2">
        <v>0</v>
      </c>
      <c r="CF46" s="2">
        <v>0</v>
      </c>
      <c r="CG46" s="2">
        <v>0</v>
      </c>
      <c r="CH46" s="2">
        <v>0</v>
      </c>
      <c r="CI46" s="2">
        <v>0</v>
      </c>
      <c r="CJ46" s="2">
        <v>0</v>
      </c>
      <c r="CK46" s="2">
        <v>0</v>
      </c>
      <c r="CL46" s="2">
        <v>0</v>
      </c>
      <c r="CM46" s="2">
        <v>0</v>
      </c>
      <c r="CN46" s="2">
        <v>0</v>
      </c>
      <c r="CO46" s="2">
        <v>0</v>
      </c>
      <c r="CP46" s="2">
        <v>0</v>
      </c>
      <c r="CQ46" s="2">
        <v>0</v>
      </c>
      <c r="CR46" s="2">
        <v>0</v>
      </c>
      <c r="CS46" s="2">
        <v>0</v>
      </c>
      <c r="CT46" s="2">
        <v>0</v>
      </c>
      <c r="CU46" s="2" t="s">
        <v>143</v>
      </c>
    </row>
    <row r="47" spans="1:99" s="2" customFormat="1" x14ac:dyDescent="0.25">
      <c r="A47" s="2" t="s">
        <v>415</v>
      </c>
      <c r="B47" s="2" t="s">
        <v>416</v>
      </c>
      <c r="C47" s="2" t="s">
        <v>417</v>
      </c>
      <c r="D47" s="2">
        <v>1885</v>
      </c>
      <c r="E47" s="2">
        <f t="shared" si="23"/>
        <v>130</v>
      </c>
      <c r="F47" s="2">
        <v>0</v>
      </c>
      <c r="G47" s="2">
        <v>16.5</v>
      </c>
      <c r="H47" s="2">
        <v>365</v>
      </c>
      <c r="I47" s="2">
        <v>5800</v>
      </c>
      <c r="J47" s="2">
        <v>4100</v>
      </c>
      <c r="K47" s="2">
        <v>5800</v>
      </c>
      <c r="L47" s="2">
        <f t="shared" si="1"/>
        <v>252647420</v>
      </c>
      <c r="M47" s="2">
        <v>459</v>
      </c>
      <c r="N47" s="2">
        <f t="shared" si="2"/>
        <v>19994040</v>
      </c>
      <c r="O47" s="2">
        <f t="shared" si="3"/>
        <v>0.71718750000000009</v>
      </c>
      <c r="P47" s="2">
        <f t="shared" si="4"/>
        <v>1857508.74</v>
      </c>
      <c r="Q47" s="2">
        <f t="shared" si="5"/>
        <v>1.8575087400000001</v>
      </c>
      <c r="R47" s="2">
        <v>4.9800000000000004</v>
      </c>
      <c r="S47" s="2">
        <f t="shared" si="6"/>
        <v>12.8981502</v>
      </c>
      <c r="T47" s="2">
        <f t="shared" si="7"/>
        <v>3187.2000000000003</v>
      </c>
      <c r="U47" s="2">
        <f t="shared" si="8"/>
        <v>138842400</v>
      </c>
      <c r="V47" s="2">
        <v>26538.552578999999</v>
      </c>
      <c r="W47" s="2">
        <f t="shared" si="9"/>
        <v>8.0889508260791985</v>
      </c>
      <c r="X47" s="2">
        <f t="shared" si="10"/>
        <v>5.0262426271471261</v>
      </c>
      <c r="Y47" s="2">
        <f t="shared" si="11"/>
        <v>1.6742551885030099</v>
      </c>
      <c r="Z47" s="2">
        <f t="shared" si="12"/>
        <v>12.636136568697472</v>
      </c>
      <c r="AA47" s="2">
        <f t="shared" si="13"/>
        <v>1.5994704702379228</v>
      </c>
      <c r="AB47" s="2" t="e">
        <f t="shared" si="14"/>
        <v>#DIV/0!</v>
      </c>
      <c r="AC47" s="2">
        <v>0</v>
      </c>
      <c r="AD47" s="2" t="e">
        <f t="shared" si="15"/>
        <v>#DIV/0!</v>
      </c>
      <c r="AE47" s="2" t="s">
        <v>147</v>
      </c>
      <c r="AF47" s="2">
        <f t="shared" si="16"/>
        <v>6.9437908496732028</v>
      </c>
      <c r="AG47" s="2">
        <f t="shared" si="17"/>
        <v>0.25044333661118107</v>
      </c>
      <c r="AH47" s="2">
        <f t="shared" si="18"/>
        <v>0.36729489914317376</v>
      </c>
      <c r="AI47" s="2">
        <f t="shared" si="19"/>
        <v>178595590</v>
      </c>
      <c r="AJ47" s="2">
        <f t="shared" si="20"/>
        <v>5057268</v>
      </c>
      <c r="AK47" s="2">
        <f t="shared" si="21"/>
        <v>5.0572679999999997</v>
      </c>
      <c r="AL47" s="2" t="s">
        <v>418</v>
      </c>
      <c r="AM47" s="2" t="s">
        <v>419</v>
      </c>
      <c r="AN47" s="2" t="s">
        <v>420</v>
      </c>
      <c r="AO47" s="2" t="s">
        <v>421</v>
      </c>
      <c r="AP47" s="2" t="s">
        <v>147</v>
      </c>
      <c r="AQ47" s="2" t="s">
        <v>147</v>
      </c>
      <c r="AR47" s="2" t="s">
        <v>147</v>
      </c>
      <c r="AS47" s="2">
        <v>0</v>
      </c>
      <c r="AT47" s="2" t="s">
        <v>147</v>
      </c>
      <c r="AU47" s="2" t="s">
        <v>147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2">
        <v>0</v>
      </c>
      <c r="BR47" s="2">
        <v>0</v>
      </c>
      <c r="BS47" s="2">
        <v>0</v>
      </c>
      <c r="BT47" s="2">
        <v>0</v>
      </c>
      <c r="BU47" s="2">
        <v>0</v>
      </c>
      <c r="BV47" s="2">
        <v>0</v>
      </c>
      <c r="BW47" s="2">
        <v>0</v>
      </c>
      <c r="BX47" s="2">
        <v>0</v>
      </c>
      <c r="BY47" s="2">
        <v>0</v>
      </c>
      <c r="BZ47" s="2">
        <v>0</v>
      </c>
      <c r="CA47" s="2">
        <v>0</v>
      </c>
      <c r="CB47" s="2">
        <v>0</v>
      </c>
      <c r="CC47" s="2">
        <v>0</v>
      </c>
      <c r="CD47" s="2">
        <v>0</v>
      </c>
      <c r="CE47" s="2">
        <v>0</v>
      </c>
      <c r="CF47" s="2">
        <v>0</v>
      </c>
      <c r="CG47" s="2">
        <v>0</v>
      </c>
      <c r="CH47" s="2">
        <v>0</v>
      </c>
      <c r="CI47" s="2">
        <v>0</v>
      </c>
      <c r="CJ47" s="2">
        <v>0</v>
      </c>
      <c r="CK47" s="2">
        <v>0</v>
      </c>
      <c r="CL47" s="2">
        <v>0</v>
      </c>
      <c r="CM47" s="2">
        <v>0</v>
      </c>
      <c r="CN47" s="2">
        <v>0</v>
      </c>
      <c r="CO47" s="2">
        <v>0</v>
      </c>
      <c r="CP47" s="2">
        <v>0</v>
      </c>
      <c r="CQ47" s="2">
        <v>0</v>
      </c>
      <c r="CR47" s="2">
        <v>0</v>
      </c>
      <c r="CS47" s="2">
        <v>0</v>
      </c>
      <c r="CT47" s="2">
        <v>0</v>
      </c>
      <c r="CU47" s="2" t="s">
        <v>143</v>
      </c>
    </row>
    <row r="48" spans="1:99" s="2" customFormat="1" x14ac:dyDescent="0.25">
      <c r="A48" s="2" t="s">
        <v>422</v>
      </c>
      <c r="B48" s="2" t="s">
        <v>423</v>
      </c>
      <c r="C48" s="2" t="s">
        <v>424</v>
      </c>
      <c r="D48" s="2">
        <v>1965</v>
      </c>
      <c r="E48" s="2">
        <f t="shared" si="23"/>
        <v>50</v>
      </c>
      <c r="F48" s="2">
        <v>0</v>
      </c>
      <c r="G48" s="2">
        <v>87</v>
      </c>
      <c r="H48" s="2">
        <v>18200</v>
      </c>
      <c r="I48" s="2">
        <v>13942</v>
      </c>
      <c r="J48" s="2">
        <v>14740</v>
      </c>
      <c r="K48" s="2">
        <v>14740</v>
      </c>
      <c r="L48" s="2">
        <f t="shared" si="1"/>
        <v>642072926</v>
      </c>
      <c r="M48" s="2">
        <v>430</v>
      </c>
      <c r="N48" s="2">
        <f t="shared" si="2"/>
        <v>18730800</v>
      </c>
      <c r="O48" s="2">
        <f t="shared" si="3"/>
        <v>0.671875</v>
      </c>
      <c r="P48" s="2">
        <f t="shared" si="4"/>
        <v>1740149.8</v>
      </c>
      <c r="Q48" s="2">
        <f t="shared" si="5"/>
        <v>1.7401498000000002</v>
      </c>
      <c r="R48" s="2">
        <v>10.4</v>
      </c>
      <c r="S48" s="2">
        <f t="shared" si="6"/>
        <v>26.935896</v>
      </c>
      <c r="T48" s="2">
        <f t="shared" si="7"/>
        <v>6656</v>
      </c>
      <c r="U48" s="2">
        <f t="shared" si="8"/>
        <v>289952000</v>
      </c>
      <c r="V48" s="2">
        <v>34790.129541000002</v>
      </c>
      <c r="W48" s="2">
        <f t="shared" si="9"/>
        <v>10.604031484096801</v>
      </c>
      <c r="X48" s="2">
        <f t="shared" si="10"/>
        <v>6.5890417942881552</v>
      </c>
      <c r="Y48" s="2">
        <f t="shared" si="11"/>
        <v>2.2676320246689694</v>
      </c>
      <c r="Z48" s="2">
        <f t="shared" si="12"/>
        <v>34.278991073525958</v>
      </c>
      <c r="AA48" s="2">
        <f t="shared" si="13"/>
        <v>0.58323209216020921</v>
      </c>
      <c r="AB48" s="2" t="e">
        <f t="shared" si="14"/>
        <v>#DIV/0!</v>
      </c>
      <c r="AC48" s="2">
        <v>0</v>
      </c>
      <c r="AD48" s="2" t="e">
        <f t="shared" si="15"/>
        <v>#DIV/0!</v>
      </c>
      <c r="AE48" s="2" t="s">
        <v>147</v>
      </c>
      <c r="AF48" s="2">
        <f t="shared" si="16"/>
        <v>15.47906976744186</v>
      </c>
      <c r="AG48" s="2">
        <f t="shared" si="17"/>
        <v>0.70193244349180572</v>
      </c>
      <c r="AH48" s="2">
        <f t="shared" si="18"/>
        <v>9.5709939191359797E-2</v>
      </c>
      <c r="AI48" s="2">
        <f t="shared" si="19"/>
        <v>642072926</v>
      </c>
      <c r="AJ48" s="2">
        <f t="shared" si="20"/>
        <v>18181495.199999999</v>
      </c>
      <c r="AK48" s="2">
        <f t="shared" si="21"/>
        <v>18.181495200000001</v>
      </c>
      <c r="AL48" s="2" t="s">
        <v>425</v>
      </c>
      <c r="AM48" s="2" t="s">
        <v>426</v>
      </c>
      <c r="AN48" s="2" t="s">
        <v>427</v>
      </c>
      <c r="AO48" s="2" t="s">
        <v>428</v>
      </c>
      <c r="AP48" s="2" t="s">
        <v>147</v>
      </c>
      <c r="AQ48" s="2" t="s">
        <v>147</v>
      </c>
      <c r="AR48" s="2" t="s">
        <v>147</v>
      </c>
      <c r="AS48" s="2">
        <v>0</v>
      </c>
      <c r="AT48" s="2" t="s">
        <v>147</v>
      </c>
      <c r="AU48" s="2" t="s">
        <v>147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2">
        <v>0</v>
      </c>
      <c r="BQ48" s="2">
        <v>0</v>
      </c>
      <c r="BR48" s="2">
        <v>0</v>
      </c>
      <c r="BS48" s="2">
        <v>0</v>
      </c>
      <c r="BT48" s="2">
        <v>0</v>
      </c>
      <c r="BU48" s="2">
        <v>0</v>
      </c>
      <c r="BV48" s="2">
        <v>0</v>
      </c>
      <c r="BW48" s="2">
        <v>0</v>
      </c>
      <c r="BX48" s="2">
        <v>0</v>
      </c>
      <c r="BY48" s="2">
        <v>0</v>
      </c>
      <c r="BZ48" s="2">
        <v>0</v>
      </c>
      <c r="CA48" s="2">
        <v>0</v>
      </c>
      <c r="CB48" s="2">
        <v>0</v>
      </c>
      <c r="CC48" s="2">
        <v>0</v>
      </c>
      <c r="CD48" s="2">
        <v>0</v>
      </c>
      <c r="CE48" s="2">
        <v>0</v>
      </c>
      <c r="CF48" s="2">
        <v>0</v>
      </c>
      <c r="CG48" s="2">
        <v>0</v>
      </c>
      <c r="CH48" s="2">
        <v>0</v>
      </c>
      <c r="CI48" s="2">
        <v>0</v>
      </c>
      <c r="CJ48" s="2">
        <v>0</v>
      </c>
      <c r="CK48" s="2">
        <v>0</v>
      </c>
      <c r="CL48" s="2">
        <v>0</v>
      </c>
      <c r="CM48" s="2">
        <v>0</v>
      </c>
      <c r="CN48" s="2">
        <v>0</v>
      </c>
      <c r="CO48" s="2">
        <v>0</v>
      </c>
      <c r="CP48" s="2">
        <v>0</v>
      </c>
      <c r="CQ48" s="2">
        <v>0</v>
      </c>
      <c r="CR48" s="2">
        <v>0</v>
      </c>
      <c r="CS48" s="2">
        <v>0</v>
      </c>
      <c r="CT48" s="2">
        <v>0</v>
      </c>
      <c r="CU48" s="2" t="s">
        <v>143</v>
      </c>
    </row>
    <row r="49" spans="1:99" s="2" customFormat="1" x14ac:dyDescent="0.25">
      <c r="A49" s="2" t="s">
        <v>429</v>
      </c>
      <c r="B49" s="2" t="s">
        <v>429</v>
      </c>
      <c r="C49" s="2" t="s">
        <v>430</v>
      </c>
      <c r="D49" s="2">
        <v>1900</v>
      </c>
      <c r="E49" s="2">
        <f t="shared" si="23"/>
        <v>115</v>
      </c>
      <c r="F49" s="2">
        <v>0</v>
      </c>
      <c r="G49" s="2">
        <v>10</v>
      </c>
      <c r="H49" s="2">
        <v>200</v>
      </c>
      <c r="I49" s="2">
        <v>5860</v>
      </c>
      <c r="J49" s="2">
        <v>5300</v>
      </c>
      <c r="K49" s="2">
        <v>5860</v>
      </c>
      <c r="L49" s="2">
        <f t="shared" si="1"/>
        <v>255261014</v>
      </c>
      <c r="M49" s="2">
        <v>273</v>
      </c>
      <c r="N49" s="2">
        <f t="shared" si="2"/>
        <v>11891880</v>
      </c>
      <c r="O49" s="2">
        <f t="shared" si="3"/>
        <v>0.42656250000000001</v>
      </c>
      <c r="P49" s="2">
        <f t="shared" si="4"/>
        <v>1104792.78</v>
      </c>
      <c r="Q49" s="2">
        <f t="shared" si="5"/>
        <v>1.1047927800000001</v>
      </c>
      <c r="R49" s="2">
        <v>4.68</v>
      </c>
      <c r="S49" s="2">
        <f t="shared" si="6"/>
        <v>12.121153199999998</v>
      </c>
      <c r="T49" s="2">
        <f t="shared" si="7"/>
        <v>2995.2</v>
      </c>
      <c r="U49" s="2">
        <f t="shared" si="8"/>
        <v>130478399.99999999</v>
      </c>
      <c r="V49" s="2">
        <v>38212.881816000001</v>
      </c>
      <c r="W49" s="2">
        <f t="shared" si="9"/>
        <v>11.647286377516799</v>
      </c>
      <c r="X49" s="2">
        <f t="shared" si="10"/>
        <v>7.2372905386595043</v>
      </c>
      <c r="Y49" s="2">
        <f t="shared" si="11"/>
        <v>3.1259298759999461</v>
      </c>
      <c r="Z49" s="2">
        <f t="shared" si="12"/>
        <v>21.465152187879461</v>
      </c>
      <c r="AA49" s="2">
        <f t="shared" si="13"/>
        <v>1.7816269443404487</v>
      </c>
      <c r="AB49" s="2" t="e">
        <f t="shared" si="14"/>
        <v>#DIV/0!</v>
      </c>
      <c r="AC49" s="2">
        <v>0</v>
      </c>
      <c r="AD49" s="2" t="e">
        <f t="shared" si="15"/>
        <v>#DIV/0!</v>
      </c>
      <c r="AE49" s="2">
        <v>312.10300000000001</v>
      </c>
      <c r="AF49" s="2">
        <f t="shared" si="16"/>
        <v>10.971428571428572</v>
      </c>
      <c r="AG49" s="2">
        <f t="shared" si="17"/>
        <v>0.55163798239605566</v>
      </c>
      <c r="AH49" s="2">
        <f t="shared" si="18"/>
        <v>0.16899460706661504</v>
      </c>
      <c r="AI49" s="2">
        <f t="shared" si="19"/>
        <v>230867470</v>
      </c>
      <c r="AJ49" s="2">
        <f t="shared" si="20"/>
        <v>6537444</v>
      </c>
      <c r="AK49" s="2">
        <f t="shared" si="21"/>
        <v>6.5374439999999998</v>
      </c>
      <c r="AL49" s="2" t="s">
        <v>431</v>
      </c>
      <c r="AM49" s="2" t="s">
        <v>147</v>
      </c>
      <c r="AN49" s="2" t="s">
        <v>432</v>
      </c>
      <c r="AO49" s="2" t="s">
        <v>433</v>
      </c>
      <c r="AP49" s="2" t="s">
        <v>434</v>
      </c>
      <c r="AQ49" s="2" t="s">
        <v>358</v>
      </c>
      <c r="AR49" s="2" t="s">
        <v>333</v>
      </c>
      <c r="AS49" s="2">
        <v>1</v>
      </c>
      <c r="AT49" s="2" t="s">
        <v>435</v>
      </c>
      <c r="AU49" s="2" t="s">
        <v>436</v>
      </c>
      <c r="AV49" s="2">
        <v>14</v>
      </c>
      <c r="AW49" s="5">
        <v>87</v>
      </c>
      <c r="AX49" s="5">
        <v>12</v>
      </c>
      <c r="AY49" s="2">
        <v>0</v>
      </c>
      <c r="AZ49" s="5">
        <v>3</v>
      </c>
      <c r="BA49" s="5">
        <v>7.6</v>
      </c>
      <c r="BB49" s="5">
        <v>0.9</v>
      </c>
      <c r="BC49" s="5">
        <v>1.5</v>
      </c>
      <c r="BD49" s="2">
        <v>0</v>
      </c>
      <c r="BE49" s="5">
        <v>0.4</v>
      </c>
      <c r="BF49" s="5">
        <v>45.3</v>
      </c>
      <c r="BG49" s="5">
        <v>7</v>
      </c>
      <c r="BH49" s="5">
        <v>25.2</v>
      </c>
      <c r="BI49" s="2">
        <v>0</v>
      </c>
      <c r="BJ49" s="2">
        <v>0</v>
      </c>
      <c r="BK49" s="5">
        <v>4.3</v>
      </c>
      <c r="BL49" s="5">
        <v>4.2</v>
      </c>
      <c r="BM49" s="5">
        <v>0.1</v>
      </c>
      <c r="BN49" s="5">
        <v>0.5</v>
      </c>
      <c r="BO49" s="5">
        <v>85806</v>
      </c>
      <c r="BP49" s="5">
        <v>2263</v>
      </c>
      <c r="BQ49" s="5">
        <v>364</v>
      </c>
      <c r="BR49" s="5">
        <v>10</v>
      </c>
      <c r="BS49" s="5">
        <v>0.56999999999999995</v>
      </c>
      <c r="BT49" s="5">
        <v>0.01</v>
      </c>
      <c r="BU49" s="5">
        <v>99360</v>
      </c>
      <c r="BV49" s="5">
        <v>421</v>
      </c>
      <c r="BW49" s="5">
        <v>0.66</v>
      </c>
      <c r="BX49" s="5">
        <v>157615</v>
      </c>
      <c r="BY49" s="5">
        <v>4510</v>
      </c>
      <c r="BZ49" s="5">
        <v>668</v>
      </c>
      <c r="CA49" s="5">
        <v>19</v>
      </c>
      <c r="CB49" s="5">
        <v>0.56999999999999995</v>
      </c>
      <c r="CC49" s="5">
        <v>0.02</v>
      </c>
      <c r="CD49" s="5">
        <v>9</v>
      </c>
      <c r="CE49" s="5">
        <v>23</v>
      </c>
      <c r="CF49" s="5">
        <v>6</v>
      </c>
      <c r="CG49" s="5">
        <v>3</v>
      </c>
      <c r="CH49" s="5">
        <v>50</v>
      </c>
      <c r="CI49" s="5">
        <v>23</v>
      </c>
      <c r="CJ49" s="5">
        <v>40</v>
      </c>
      <c r="CK49" s="5">
        <v>1</v>
      </c>
      <c r="CL49" s="5">
        <v>1</v>
      </c>
      <c r="CM49" s="2">
        <v>0</v>
      </c>
      <c r="CN49" s="2">
        <v>0</v>
      </c>
      <c r="CO49" s="2">
        <v>0</v>
      </c>
      <c r="CP49" s="2">
        <v>0</v>
      </c>
      <c r="CQ49" s="5">
        <v>11</v>
      </c>
      <c r="CR49" s="5">
        <v>34</v>
      </c>
      <c r="CS49" s="5">
        <v>0.85135000000000005</v>
      </c>
      <c r="CT49" s="5">
        <v>0.57747999999999999</v>
      </c>
      <c r="CU49" s="2" t="s">
        <v>143</v>
      </c>
    </row>
    <row r="50" spans="1:99" s="2" customFormat="1" x14ac:dyDescent="0.25">
      <c r="A50" s="2" t="s">
        <v>437</v>
      </c>
      <c r="B50" s="2" t="s">
        <v>437</v>
      </c>
      <c r="C50" s="2" t="s">
        <v>438</v>
      </c>
      <c r="D50" s="2">
        <v>1888</v>
      </c>
      <c r="E50" s="2">
        <f t="shared" si="23"/>
        <v>127</v>
      </c>
      <c r="F50" s="2">
        <v>0</v>
      </c>
      <c r="G50" s="2">
        <v>17</v>
      </c>
      <c r="H50" s="2">
        <v>6400</v>
      </c>
      <c r="I50" s="2">
        <v>10962</v>
      </c>
      <c r="J50" s="2">
        <v>5982</v>
      </c>
      <c r="K50" s="2">
        <v>10962</v>
      </c>
      <c r="L50" s="2">
        <f t="shared" si="1"/>
        <v>477503623.80000001</v>
      </c>
      <c r="M50" s="2">
        <v>830</v>
      </c>
      <c r="N50" s="2">
        <f t="shared" si="2"/>
        <v>36154800</v>
      </c>
      <c r="O50" s="2">
        <f t="shared" si="3"/>
        <v>1.296875</v>
      </c>
      <c r="P50" s="2">
        <f t="shared" si="4"/>
        <v>3358893.8000000003</v>
      </c>
      <c r="Q50" s="2">
        <f t="shared" si="5"/>
        <v>3.3588938000000002</v>
      </c>
      <c r="R50" s="2">
        <v>51</v>
      </c>
      <c r="S50" s="2">
        <f t="shared" si="6"/>
        <v>132.08948999999998</v>
      </c>
      <c r="T50" s="2">
        <f t="shared" si="7"/>
        <v>32640</v>
      </c>
      <c r="U50" s="2">
        <f t="shared" si="8"/>
        <v>1421880000</v>
      </c>
      <c r="V50" s="2">
        <v>70164.010001000002</v>
      </c>
      <c r="W50" s="2">
        <f t="shared" si="9"/>
        <v>21.3859902483048</v>
      </c>
      <c r="X50" s="2">
        <f t="shared" si="10"/>
        <v>13.288642510129396</v>
      </c>
      <c r="Y50" s="2">
        <f t="shared" si="11"/>
        <v>3.2917445048467724</v>
      </c>
      <c r="Z50" s="2">
        <f t="shared" si="12"/>
        <v>13.207198596037042</v>
      </c>
      <c r="AA50" s="2">
        <f t="shared" si="13"/>
        <v>2.898350097842576</v>
      </c>
      <c r="AB50" s="2" t="e">
        <f t="shared" si="14"/>
        <v>#DIV/0!</v>
      </c>
      <c r="AC50" s="2">
        <v>0</v>
      </c>
      <c r="AD50" s="2" t="e">
        <f t="shared" si="15"/>
        <v>#DIV/0!</v>
      </c>
      <c r="AE50" s="2">
        <v>154.52799999999999</v>
      </c>
      <c r="AF50" s="2">
        <f t="shared" si="16"/>
        <v>39.325301204819276</v>
      </c>
      <c r="AG50" s="2">
        <f t="shared" si="17"/>
        <v>0.19465841153468169</v>
      </c>
      <c r="AH50" s="2">
        <f t="shared" si="18"/>
        <v>0.45521624487996315</v>
      </c>
      <c r="AI50" s="2">
        <f t="shared" si="19"/>
        <v>260575321.80000001</v>
      </c>
      <c r="AJ50" s="2">
        <f t="shared" si="20"/>
        <v>7378677.3600000003</v>
      </c>
      <c r="AK50" s="2">
        <f t="shared" si="21"/>
        <v>7.3786773600000002</v>
      </c>
      <c r="AL50" s="2" t="s">
        <v>439</v>
      </c>
      <c r="AM50" s="2" t="s">
        <v>440</v>
      </c>
      <c r="AN50" s="2" t="s">
        <v>441</v>
      </c>
      <c r="AO50" s="2" t="s">
        <v>442</v>
      </c>
      <c r="AP50" s="2" t="s">
        <v>443</v>
      </c>
      <c r="AQ50" s="2" t="s">
        <v>398</v>
      </c>
      <c r="AR50" s="2" t="s">
        <v>444</v>
      </c>
      <c r="AS50" s="2">
        <v>1</v>
      </c>
      <c r="AT50" s="2" t="s">
        <v>445</v>
      </c>
      <c r="AU50" s="2" t="s">
        <v>211</v>
      </c>
      <c r="AV50" s="2">
        <v>14</v>
      </c>
      <c r="AW50" s="5">
        <v>74</v>
      </c>
      <c r="AX50" s="5">
        <v>25</v>
      </c>
      <c r="AY50" s="5">
        <v>1</v>
      </c>
      <c r="AZ50" s="5">
        <v>2.2000000000000002</v>
      </c>
      <c r="BA50" s="5">
        <v>7.9</v>
      </c>
      <c r="BB50" s="5">
        <v>1.1000000000000001</v>
      </c>
      <c r="BC50" s="5">
        <v>2.7</v>
      </c>
      <c r="BD50" s="5">
        <v>0.2</v>
      </c>
      <c r="BE50" s="5">
        <v>1.3</v>
      </c>
      <c r="BF50" s="5">
        <v>50.9</v>
      </c>
      <c r="BG50" s="5">
        <v>6.1</v>
      </c>
      <c r="BH50" s="5">
        <v>17.600000000000001</v>
      </c>
      <c r="BI50" s="2">
        <v>0</v>
      </c>
      <c r="BJ50" s="2">
        <v>0</v>
      </c>
      <c r="BK50" s="5">
        <v>5.2</v>
      </c>
      <c r="BL50" s="5">
        <v>4.4000000000000004</v>
      </c>
      <c r="BM50" s="5">
        <v>0.1</v>
      </c>
      <c r="BN50" s="5">
        <v>0.6</v>
      </c>
      <c r="BO50" s="5">
        <v>198402</v>
      </c>
      <c r="BP50" s="5">
        <v>5236</v>
      </c>
      <c r="BQ50" s="5">
        <v>468</v>
      </c>
      <c r="BR50" s="5">
        <v>12</v>
      </c>
      <c r="BS50" s="5">
        <v>0.67</v>
      </c>
      <c r="BT50" s="5">
        <v>0.02</v>
      </c>
      <c r="BU50" s="5">
        <v>224384</v>
      </c>
      <c r="BV50" s="5">
        <v>529</v>
      </c>
      <c r="BW50" s="5">
        <v>0.76</v>
      </c>
      <c r="BX50" s="5">
        <v>318959</v>
      </c>
      <c r="BY50" s="5">
        <v>14876</v>
      </c>
      <c r="BZ50" s="5">
        <v>752</v>
      </c>
      <c r="CA50" s="5">
        <v>35</v>
      </c>
      <c r="CB50" s="5">
        <v>2.33</v>
      </c>
      <c r="CC50" s="5">
        <v>0.12</v>
      </c>
      <c r="CD50" s="5">
        <v>19</v>
      </c>
      <c r="CE50" s="5">
        <v>31</v>
      </c>
      <c r="CF50" s="5">
        <v>16</v>
      </c>
      <c r="CG50" s="5">
        <v>6</v>
      </c>
      <c r="CH50" s="5">
        <v>34</v>
      </c>
      <c r="CI50" s="5">
        <v>17</v>
      </c>
      <c r="CJ50" s="5">
        <v>22</v>
      </c>
      <c r="CK50" s="2">
        <v>0</v>
      </c>
      <c r="CL50" s="5">
        <v>1</v>
      </c>
      <c r="CM50" s="2">
        <v>0</v>
      </c>
      <c r="CN50" s="2">
        <v>0</v>
      </c>
      <c r="CO50" s="2">
        <v>0</v>
      </c>
      <c r="CP50" s="2">
        <v>0</v>
      </c>
      <c r="CQ50" s="5">
        <v>14</v>
      </c>
      <c r="CR50" s="5">
        <v>41</v>
      </c>
      <c r="CS50" s="5">
        <v>0.90837999999999997</v>
      </c>
      <c r="CT50" s="5">
        <v>0.62128000000000005</v>
      </c>
      <c r="CU50" s="2" t="s">
        <v>143</v>
      </c>
    </row>
    <row r="51" spans="1:99" s="2" customFormat="1" x14ac:dyDescent="0.25">
      <c r="A51" s="2" t="s">
        <v>446</v>
      </c>
      <c r="B51" s="2" t="s">
        <v>447</v>
      </c>
      <c r="C51" s="2" t="s">
        <v>448</v>
      </c>
      <c r="D51" s="2">
        <v>1928</v>
      </c>
      <c r="E51" s="2">
        <f t="shared" si="23"/>
        <v>87</v>
      </c>
      <c r="F51" s="2">
        <v>0</v>
      </c>
      <c r="G51" s="2">
        <v>15</v>
      </c>
      <c r="H51" s="2">
        <v>0</v>
      </c>
      <c r="I51" s="2">
        <v>32520</v>
      </c>
      <c r="J51" s="2">
        <v>0</v>
      </c>
      <c r="K51" s="2">
        <v>32520</v>
      </c>
      <c r="L51" s="2">
        <f t="shared" si="1"/>
        <v>1416567948</v>
      </c>
      <c r="M51" s="2">
        <v>5420</v>
      </c>
      <c r="N51" s="2">
        <f t="shared" si="2"/>
        <v>236095200</v>
      </c>
      <c r="O51" s="2">
        <f t="shared" si="3"/>
        <v>8.46875</v>
      </c>
      <c r="P51" s="2">
        <f t="shared" si="4"/>
        <v>21933981.199999999</v>
      </c>
      <c r="Q51" s="2">
        <f t="shared" si="5"/>
        <v>21.933981200000002</v>
      </c>
      <c r="R51" s="2">
        <v>40.5</v>
      </c>
      <c r="S51" s="2">
        <f t="shared" si="6"/>
        <v>104.894595</v>
      </c>
      <c r="T51" s="2">
        <f t="shared" si="7"/>
        <v>25920</v>
      </c>
      <c r="U51" s="2">
        <f t="shared" si="8"/>
        <v>1129140000</v>
      </c>
      <c r="W51" s="2">
        <f t="shared" si="9"/>
        <v>0</v>
      </c>
      <c r="X51" s="2">
        <f t="shared" si="10"/>
        <v>0</v>
      </c>
      <c r="Y51" s="2">
        <f t="shared" si="11"/>
        <v>0</v>
      </c>
      <c r="Z51" s="2">
        <f t="shared" si="12"/>
        <v>5.9999862258953165</v>
      </c>
      <c r="AA51" s="2" t="e">
        <f t="shared" si="13"/>
        <v>#DIV/0!</v>
      </c>
      <c r="AB51" s="2" t="e">
        <f t="shared" si="14"/>
        <v>#DIV/0!</v>
      </c>
      <c r="AC51" s="2">
        <v>0</v>
      </c>
      <c r="AD51" s="2" t="e">
        <f t="shared" si="15"/>
        <v>#DIV/0!</v>
      </c>
      <c r="AE51" s="2" t="s">
        <v>147</v>
      </c>
      <c r="AF51" s="2">
        <f t="shared" si="16"/>
        <v>4.7822878228782288</v>
      </c>
      <c r="AG51" s="2">
        <f t="shared" si="17"/>
        <v>3.4606057339340378E-2</v>
      </c>
      <c r="AH51" s="2" t="e">
        <f t="shared" si="18"/>
        <v>#DIV/0!</v>
      </c>
      <c r="AI51" s="2">
        <f t="shared" si="19"/>
        <v>0</v>
      </c>
      <c r="AJ51" s="2">
        <f t="shared" si="20"/>
        <v>0</v>
      </c>
      <c r="AK51" s="2">
        <f t="shared" si="21"/>
        <v>0</v>
      </c>
      <c r="AL51" s="2" t="s">
        <v>147</v>
      </c>
      <c r="AM51" s="2" t="s">
        <v>147</v>
      </c>
      <c r="AN51" s="2" t="s">
        <v>147</v>
      </c>
      <c r="AO51" s="2" t="s">
        <v>147</v>
      </c>
      <c r="AP51" s="2" t="s">
        <v>147</v>
      </c>
      <c r="AQ51" s="2" t="s">
        <v>147</v>
      </c>
      <c r="AR51" s="2" t="s">
        <v>147</v>
      </c>
      <c r="AS51" s="2">
        <v>0</v>
      </c>
      <c r="AT51" s="2" t="s">
        <v>147</v>
      </c>
      <c r="AU51" s="2" t="s">
        <v>147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2">
        <v>0</v>
      </c>
      <c r="BQ51" s="2">
        <v>0</v>
      </c>
      <c r="BR51" s="2">
        <v>0</v>
      </c>
      <c r="BS51" s="2">
        <v>0</v>
      </c>
      <c r="BT51" s="2">
        <v>0</v>
      </c>
      <c r="BU51" s="2">
        <v>0</v>
      </c>
      <c r="BV51" s="2">
        <v>0</v>
      </c>
      <c r="BW51" s="2">
        <v>0</v>
      </c>
      <c r="BX51" s="2">
        <v>0</v>
      </c>
      <c r="BY51" s="2">
        <v>0</v>
      </c>
      <c r="BZ51" s="2">
        <v>0</v>
      </c>
      <c r="CA51" s="2">
        <v>0</v>
      </c>
      <c r="CB51" s="2">
        <v>0</v>
      </c>
      <c r="CC51" s="2">
        <v>0</v>
      </c>
      <c r="CD51" s="2">
        <v>0</v>
      </c>
      <c r="CE51" s="2">
        <v>0</v>
      </c>
      <c r="CF51" s="2">
        <v>0</v>
      </c>
      <c r="CG51" s="2">
        <v>0</v>
      </c>
      <c r="CH51" s="2">
        <v>0</v>
      </c>
      <c r="CI51" s="2">
        <v>0</v>
      </c>
      <c r="CJ51" s="2">
        <v>0</v>
      </c>
      <c r="CK51" s="2">
        <v>0</v>
      </c>
      <c r="CL51" s="2">
        <v>0</v>
      </c>
      <c r="CM51" s="2">
        <v>0</v>
      </c>
      <c r="CN51" s="2">
        <v>0</v>
      </c>
      <c r="CO51" s="2">
        <v>0</v>
      </c>
      <c r="CP51" s="2">
        <v>0</v>
      </c>
      <c r="CQ51" s="2">
        <v>0</v>
      </c>
      <c r="CR51" s="2">
        <v>0</v>
      </c>
      <c r="CS51" s="2">
        <v>0</v>
      </c>
      <c r="CT51" s="2">
        <v>0</v>
      </c>
      <c r="CU51" s="2" t="s">
        <v>143</v>
      </c>
    </row>
    <row r="52" spans="1:99" s="2" customFormat="1" x14ac:dyDescent="0.25">
      <c r="A52" s="2" t="s">
        <v>449</v>
      </c>
      <c r="B52" s="2" t="s">
        <v>450</v>
      </c>
      <c r="C52" s="2" t="s">
        <v>451</v>
      </c>
      <c r="D52" s="2">
        <v>1870</v>
      </c>
      <c r="E52" s="2">
        <f t="shared" si="23"/>
        <v>145</v>
      </c>
      <c r="F52" s="2">
        <v>0</v>
      </c>
      <c r="G52" s="2">
        <v>10</v>
      </c>
      <c r="H52" s="2">
        <v>0</v>
      </c>
      <c r="I52" s="2">
        <v>4400</v>
      </c>
      <c r="J52" s="2">
        <v>4400</v>
      </c>
      <c r="K52" s="2">
        <v>4400</v>
      </c>
      <c r="L52" s="2">
        <f t="shared" si="1"/>
        <v>191663560</v>
      </c>
      <c r="M52" s="2">
        <v>325</v>
      </c>
      <c r="N52" s="2">
        <f t="shared" si="2"/>
        <v>14157000</v>
      </c>
      <c r="O52" s="2">
        <f t="shared" si="3"/>
        <v>0.5078125</v>
      </c>
      <c r="P52" s="2">
        <f t="shared" si="4"/>
        <v>1315229.5</v>
      </c>
      <c r="Q52" s="2">
        <f t="shared" si="5"/>
        <v>1.3152295000000001</v>
      </c>
      <c r="R52" s="2">
        <v>1574</v>
      </c>
      <c r="S52" s="2">
        <f t="shared" si="6"/>
        <v>4076.6442599999996</v>
      </c>
      <c r="T52" s="2">
        <f t="shared" si="7"/>
        <v>1007360</v>
      </c>
      <c r="U52" s="2">
        <f t="shared" si="8"/>
        <v>43883120000</v>
      </c>
      <c r="W52" s="2">
        <f t="shared" si="9"/>
        <v>0</v>
      </c>
      <c r="X52" s="2">
        <f t="shared" si="10"/>
        <v>0</v>
      </c>
      <c r="Y52" s="2">
        <f t="shared" si="11"/>
        <v>0</v>
      </c>
      <c r="Z52" s="2">
        <f t="shared" si="12"/>
        <v>13.538430458430458</v>
      </c>
      <c r="AA52" s="2">
        <f t="shared" si="13"/>
        <v>0</v>
      </c>
      <c r="AB52" s="2" t="e">
        <f t="shared" si="14"/>
        <v>#DIV/0!</v>
      </c>
      <c r="AC52" s="2">
        <v>0</v>
      </c>
      <c r="AD52" s="2" t="e">
        <f t="shared" si="15"/>
        <v>#DIV/0!</v>
      </c>
      <c r="AE52" s="2" t="s">
        <v>147</v>
      </c>
      <c r="AF52" s="2">
        <f t="shared" si="16"/>
        <v>3099.5692307692307</v>
      </c>
      <c r="AG52" s="2">
        <f t="shared" si="17"/>
        <v>0.31888063849029369</v>
      </c>
      <c r="AH52" s="2">
        <f t="shared" si="18"/>
        <v>0.24233534021998368</v>
      </c>
      <c r="AI52" s="2">
        <f t="shared" si="19"/>
        <v>191663560</v>
      </c>
      <c r="AJ52" s="2">
        <f t="shared" si="20"/>
        <v>5427312</v>
      </c>
      <c r="AK52" s="2">
        <f t="shared" si="21"/>
        <v>5.4273119999999997</v>
      </c>
      <c r="AL52" s="2" t="s">
        <v>147</v>
      </c>
      <c r="AM52" s="2" t="s">
        <v>147</v>
      </c>
      <c r="AN52" s="2" t="s">
        <v>147</v>
      </c>
      <c r="AO52" s="2" t="s">
        <v>147</v>
      </c>
      <c r="AP52" s="2" t="s">
        <v>147</v>
      </c>
      <c r="AQ52" s="2" t="s">
        <v>147</v>
      </c>
      <c r="AR52" s="2" t="s">
        <v>147</v>
      </c>
      <c r="AS52" s="2">
        <v>0</v>
      </c>
      <c r="AT52" s="2" t="s">
        <v>147</v>
      </c>
      <c r="AU52" s="2" t="s">
        <v>147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2">
        <v>0</v>
      </c>
      <c r="BQ52" s="2">
        <v>0</v>
      </c>
      <c r="BR52" s="2">
        <v>0</v>
      </c>
      <c r="BS52" s="2">
        <v>0</v>
      </c>
      <c r="BT52" s="2">
        <v>0</v>
      </c>
      <c r="BU52" s="2">
        <v>0</v>
      </c>
      <c r="BV52" s="2">
        <v>0</v>
      </c>
      <c r="BW52" s="2">
        <v>0</v>
      </c>
      <c r="BX52" s="2">
        <v>0</v>
      </c>
      <c r="BY52" s="2">
        <v>0</v>
      </c>
      <c r="BZ52" s="2">
        <v>0</v>
      </c>
      <c r="CA52" s="2">
        <v>0</v>
      </c>
      <c r="CB52" s="2">
        <v>0</v>
      </c>
      <c r="CC52" s="2">
        <v>0</v>
      </c>
      <c r="CD52" s="2">
        <v>0</v>
      </c>
      <c r="CE52" s="2">
        <v>0</v>
      </c>
      <c r="CF52" s="2">
        <v>0</v>
      </c>
      <c r="CG52" s="2">
        <v>0</v>
      </c>
      <c r="CH52" s="2">
        <v>0</v>
      </c>
      <c r="CI52" s="2">
        <v>0</v>
      </c>
      <c r="CJ52" s="2">
        <v>0</v>
      </c>
      <c r="CK52" s="2">
        <v>0</v>
      </c>
      <c r="CL52" s="2">
        <v>0</v>
      </c>
      <c r="CM52" s="2">
        <v>0</v>
      </c>
      <c r="CN52" s="2">
        <v>0</v>
      </c>
      <c r="CO52" s="2">
        <v>0</v>
      </c>
      <c r="CP52" s="2">
        <v>0</v>
      </c>
      <c r="CQ52" s="2">
        <v>0</v>
      </c>
      <c r="CR52" s="2">
        <v>0</v>
      </c>
      <c r="CS52" s="2">
        <v>0</v>
      </c>
      <c r="CT52" s="2">
        <v>0</v>
      </c>
      <c r="CU52" s="2" t="s">
        <v>143</v>
      </c>
    </row>
    <row r="53" spans="1:99" s="2" customFormat="1" x14ac:dyDescent="0.25">
      <c r="A53" s="2" t="s">
        <v>452</v>
      </c>
      <c r="C53" s="2" t="s">
        <v>453</v>
      </c>
      <c r="D53" s="2">
        <v>1870</v>
      </c>
      <c r="E53" s="2">
        <f t="shared" si="23"/>
        <v>145</v>
      </c>
      <c r="F53" s="2">
        <v>0</v>
      </c>
      <c r="G53" s="2">
        <v>25</v>
      </c>
      <c r="H53" s="2">
        <v>448</v>
      </c>
      <c r="I53" s="2">
        <v>4400</v>
      </c>
      <c r="J53" s="2">
        <v>4400</v>
      </c>
      <c r="K53" s="2">
        <v>4400</v>
      </c>
      <c r="L53" s="2">
        <f t="shared" si="1"/>
        <v>191663560</v>
      </c>
      <c r="M53" s="2">
        <v>325</v>
      </c>
      <c r="N53" s="2">
        <f t="shared" si="2"/>
        <v>14157000</v>
      </c>
      <c r="O53" s="2">
        <f t="shared" si="3"/>
        <v>0.5078125</v>
      </c>
      <c r="P53" s="2">
        <f t="shared" si="4"/>
        <v>1315229.5</v>
      </c>
      <c r="Q53" s="2">
        <f t="shared" si="5"/>
        <v>1.3152295000000001</v>
      </c>
      <c r="R53" s="2">
        <v>1574</v>
      </c>
      <c r="S53" s="2">
        <f t="shared" si="6"/>
        <v>4076.6442599999996</v>
      </c>
      <c r="T53" s="2">
        <f t="shared" si="7"/>
        <v>1007360</v>
      </c>
      <c r="U53" s="2">
        <f t="shared" si="8"/>
        <v>43883120000</v>
      </c>
      <c r="W53" s="2">
        <f t="shared" si="9"/>
        <v>0</v>
      </c>
      <c r="X53" s="2">
        <f t="shared" si="10"/>
        <v>0</v>
      </c>
      <c r="Y53" s="2">
        <f t="shared" si="11"/>
        <v>0</v>
      </c>
      <c r="Z53" s="2">
        <f t="shared" si="12"/>
        <v>13.538430458430458</v>
      </c>
      <c r="AA53" s="2">
        <f t="shared" si="13"/>
        <v>0</v>
      </c>
      <c r="AB53" s="2" t="e">
        <f t="shared" si="14"/>
        <v>#DIV/0!</v>
      </c>
      <c r="AC53" s="2">
        <v>0</v>
      </c>
      <c r="AD53" s="2" t="e">
        <f t="shared" si="15"/>
        <v>#DIV/0!</v>
      </c>
      <c r="AE53" s="2" t="s">
        <v>147</v>
      </c>
      <c r="AF53" s="2">
        <f t="shared" si="16"/>
        <v>3099.5692307692307</v>
      </c>
      <c r="AG53" s="2">
        <f t="shared" si="17"/>
        <v>0.31888063849029369</v>
      </c>
      <c r="AH53" s="2">
        <f t="shared" si="18"/>
        <v>0.24233534021998368</v>
      </c>
      <c r="AI53" s="2">
        <f t="shared" si="19"/>
        <v>191663560</v>
      </c>
      <c r="AJ53" s="2">
        <f t="shared" si="20"/>
        <v>5427312</v>
      </c>
      <c r="AK53" s="2">
        <f t="shared" si="21"/>
        <v>5.4273119999999997</v>
      </c>
      <c r="AL53" s="2" t="s">
        <v>147</v>
      </c>
      <c r="AM53" s="2" t="s">
        <v>147</v>
      </c>
      <c r="AN53" s="2" t="s">
        <v>147</v>
      </c>
      <c r="AO53" s="2" t="s">
        <v>147</v>
      </c>
      <c r="AP53" s="2" t="s">
        <v>147</v>
      </c>
      <c r="AQ53" s="2" t="s">
        <v>147</v>
      </c>
      <c r="AR53" s="2" t="s">
        <v>147</v>
      </c>
      <c r="AS53" s="2">
        <v>0</v>
      </c>
      <c r="AT53" s="2" t="s">
        <v>147</v>
      </c>
      <c r="AU53" s="2" t="s">
        <v>147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2">
        <v>0</v>
      </c>
      <c r="BQ53" s="2">
        <v>0</v>
      </c>
      <c r="BR53" s="2">
        <v>0</v>
      </c>
      <c r="BS53" s="2">
        <v>0</v>
      </c>
      <c r="BT53" s="2">
        <v>0</v>
      </c>
      <c r="BU53" s="2">
        <v>0</v>
      </c>
      <c r="BV53" s="2">
        <v>0</v>
      </c>
      <c r="BW53" s="2">
        <v>0</v>
      </c>
      <c r="BX53" s="2">
        <v>0</v>
      </c>
      <c r="BY53" s="2">
        <v>0</v>
      </c>
      <c r="BZ53" s="2">
        <v>0</v>
      </c>
      <c r="CA53" s="2">
        <v>0</v>
      </c>
      <c r="CB53" s="2">
        <v>0</v>
      </c>
      <c r="CC53" s="2">
        <v>0</v>
      </c>
      <c r="CD53" s="2">
        <v>0</v>
      </c>
      <c r="CE53" s="2">
        <v>0</v>
      </c>
      <c r="CF53" s="2">
        <v>0</v>
      </c>
      <c r="CG53" s="2">
        <v>0</v>
      </c>
      <c r="CH53" s="2">
        <v>0</v>
      </c>
      <c r="CI53" s="2">
        <v>0</v>
      </c>
      <c r="CJ53" s="2">
        <v>0</v>
      </c>
      <c r="CK53" s="2">
        <v>0</v>
      </c>
      <c r="CL53" s="2">
        <v>0</v>
      </c>
      <c r="CM53" s="2">
        <v>0</v>
      </c>
      <c r="CN53" s="2">
        <v>0</v>
      </c>
      <c r="CO53" s="2">
        <v>0</v>
      </c>
      <c r="CP53" s="2">
        <v>0</v>
      </c>
      <c r="CQ53" s="2">
        <v>0</v>
      </c>
      <c r="CR53" s="2">
        <v>0</v>
      </c>
      <c r="CS53" s="2">
        <v>0</v>
      </c>
      <c r="CT53" s="2">
        <v>0</v>
      </c>
      <c r="CU53" s="2" t="s">
        <v>143</v>
      </c>
    </row>
    <row r="54" spans="1:99" s="2" customFormat="1" x14ac:dyDescent="0.25">
      <c r="A54" s="2" t="s">
        <v>454</v>
      </c>
      <c r="C54" s="2" t="s">
        <v>455</v>
      </c>
      <c r="D54" s="2">
        <v>1902</v>
      </c>
      <c r="E54" s="2">
        <f t="shared" si="23"/>
        <v>113</v>
      </c>
      <c r="F54" s="2">
        <v>0</v>
      </c>
      <c r="G54" s="2">
        <v>72</v>
      </c>
      <c r="H54" s="2">
        <v>0</v>
      </c>
      <c r="I54" s="2">
        <v>172000</v>
      </c>
      <c r="J54" s="2">
        <v>158200</v>
      </c>
      <c r="K54" s="2">
        <v>172000</v>
      </c>
      <c r="L54" s="2">
        <f t="shared" si="1"/>
        <v>7492302800</v>
      </c>
      <c r="M54" s="2">
        <v>6100</v>
      </c>
      <c r="N54" s="2">
        <f t="shared" si="2"/>
        <v>265716000</v>
      </c>
      <c r="O54" s="2">
        <f t="shared" si="3"/>
        <v>9.53125</v>
      </c>
      <c r="P54" s="2">
        <f t="shared" si="4"/>
        <v>24685846</v>
      </c>
      <c r="Q54" s="2">
        <f t="shared" si="5"/>
        <v>24.685846000000002</v>
      </c>
      <c r="R54" s="2">
        <v>40.4</v>
      </c>
      <c r="S54" s="2">
        <f t="shared" si="6"/>
        <v>104.63559599999999</v>
      </c>
      <c r="T54" s="2">
        <f t="shared" si="7"/>
        <v>25856</v>
      </c>
      <c r="U54" s="2">
        <f t="shared" si="8"/>
        <v>1126352000</v>
      </c>
      <c r="V54" s="2">
        <v>346387.32465000002</v>
      </c>
      <c r="W54" s="2">
        <f t="shared" si="9"/>
        <v>105.57885655331999</v>
      </c>
      <c r="X54" s="2">
        <f t="shared" si="10"/>
        <v>65.603680964762106</v>
      </c>
      <c r="Y54" s="2">
        <f t="shared" si="11"/>
        <v>5.9944292345858958</v>
      </c>
      <c r="Z54" s="2">
        <f t="shared" si="12"/>
        <v>28.196656580710233</v>
      </c>
      <c r="AA54" s="2">
        <f t="shared" si="13"/>
        <v>0.54105119788187683</v>
      </c>
      <c r="AB54" s="2" t="e">
        <f t="shared" si="14"/>
        <v>#DIV/0!</v>
      </c>
      <c r="AC54" s="2">
        <v>0</v>
      </c>
      <c r="AD54" s="2" t="e">
        <f t="shared" si="15"/>
        <v>#DIV/0!</v>
      </c>
      <c r="AE54" s="2" t="s">
        <v>147</v>
      </c>
      <c r="AF54" s="2">
        <f t="shared" si="16"/>
        <v>4.238688524590164</v>
      </c>
      <c r="AG54" s="2">
        <f t="shared" si="17"/>
        <v>0.1532971957112996</v>
      </c>
      <c r="AH54" s="2">
        <f t="shared" si="18"/>
        <v>0.1265055048430295</v>
      </c>
      <c r="AI54" s="2">
        <f t="shared" si="19"/>
        <v>6891176180</v>
      </c>
      <c r="AJ54" s="2">
        <f t="shared" si="20"/>
        <v>195136536</v>
      </c>
      <c r="AK54" s="2">
        <f t="shared" si="21"/>
        <v>195.13653600000001</v>
      </c>
      <c r="AL54" s="2" t="s">
        <v>236</v>
      </c>
      <c r="AM54" s="2" t="s">
        <v>237</v>
      </c>
      <c r="AN54" s="2" t="s">
        <v>238</v>
      </c>
      <c r="AO54" s="2" t="s">
        <v>239</v>
      </c>
      <c r="AP54" s="2" t="s">
        <v>147</v>
      </c>
      <c r="AQ54" s="2" t="s">
        <v>147</v>
      </c>
      <c r="AR54" s="2" t="s">
        <v>147</v>
      </c>
      <c r="AS54" s="2">
        <v>0</v>
      </c>
      <c r="AT54" s="2" t="s">
        <v>147</v>
      </c>
      <c r="AU54" s="2" t="s">
        <v>147</v>
      </c>
      <c r="AV54" s="2">
        <v>0</v>
      </c>
      <c r="AW54" s="2">
        <v>0</v>
      </c>
      <c r="AX54" s="2">
        <v>0</v>
      </c>
      <c r="AY54" s="2">
        <v>0</v>
      </c>
      <c r="AZ54" s="2">
        <v>0</v>
      </c>
      <c r="BA54" s="2">
        <v>0</v>
      </c>
      <c r="BB54" s="2">
        <v>0</v>
      </c>
      <c r="BC54" s="2">
        <v>0</v>
      </c>
      <c r="BD54" s="2">
        <v>0</v>
      </c>
      <c r="BE54" s="2">
        <v>0</v>
      </c>
      <c r="BF54" s="2">
        <v>0</v>
      </c>
      <c r="BG54" s="2">
        <v>0</v>
      </c>
      <c r="BH54" s="2">
        <v>0</v>
      </c>
      <c r="BI54" s="2">
        <v>0</v>
      </c>
      <c r="BJ54" s="2">
        <v>0</v>
      </c>
      <c r="BK54" s="2">
        <v>0</v>
      </c>
      <c r="BL54" s="2">
        <v>0</v>
      </c>
      <c r="BM54" s="2">
        <v>0</v>
      </c>
      <c r="BN54" s="2">
        <v>0</v>
      </c>
      <c r="BO54" s="2">
        <v>0</v>
      </c>
      <c r="BP54" s="2">
        <v>0</v>
      </c>
      <c r="BQ54" s="2">
        <v>0</v>
      </c>
      <c r="BR54" s="2">
        <v>0</v>
      </c>
      <c r="BS54" s="2">
        <v>0</v>
      </c>
      <c r="BT54" s="2">
        <v>0</v>
      </c>
      <c r="BU54" s="2">
        <v>0</v>
      </c>
      <c r="BV54" s="2">
        <v>0</v>
      </c>
      <c r="BW54" s="2">
        <v>0</v>
      </c>
      <c r="BX54" s="2">
        <v>0</v>
      </c>
      <c r="BY54" s="2">
        <v>0</v>
      </c>
      <c r="BZ54" s="2">
        <v>0</v>
      </c>
      <c r="CA54" s="2">
        <v>0</v>
      </c>
      <c r="CB54" s="2">
        <v>0</v>
      </c>
      <c r="CC54" s="2">
        <v>0</v>
      </c>
      <c r="CD54" s="2">
        <v>0</v>
      </c>
      <c r="CE54" s="2">
        <v>0</v>
      </c>
      <c r="CF54" s="2">
        <v>0</v>
      </c>
      <c r="CG54" s="2">
        <v>0</v>
      </c>
      <c r="CH54" s="2">
        <v>0</v>
      </c>
      <c r="CI54" s="2">
        <v>0</v>
      </c>
      <c r="CJ54" s="2">
        <v>0</v>
      </c>
      <c r="CK54" s="2">
        <v>0</v>
      </c>
      <c r="CL54" s="2">
        <v>0</v>
      </c>
      <c r="CM54" s="2">
        <v>0</v>
      </c>
      <c r="CN54" s="2">
        <v>0</v>
      </c>
      <c r="CO54" s="2">
        <v>0</v>
      </c>
      <c r="CP54" s="2">
        <v>0</v>
      </c>
      <c r="CQ54" s="2">
        <v>0</v>
      </c>
      <c r="CR54" s="2">
        <v>0</v>
      </c>
      <c r="CS54" s="2">
        <v>0</v>
      </c>
      <c r="CT54" s="2">
        <v>0</v>
      </c>
      <c r="CU54" s="2" t="s">
        <v>143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2017-01-29T16:24:56Z</dcterms:created>
  <dcterms:modified xsi:type="dcterms:W3CDTF">2017-01-29T16:26:42Z</dcterms:modified>
</cp:coreProperties>
</file>