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5" i="1" l="1"/>
  <c r="AK55" i="1" s="1"/>
  <c r="AI55" i="1"/>
  <c r="AF55" i="1"/>
  <c r="AD55" i="1"/>
  <c r="Z55" i="1"/>
  <c r="X55" i="1"/>
  <c r="W55" i="1"/>
  <c r="AA55" i="1" s="1"/>
  <c r="U55" i="1"/>
  <c r="T55" i="1"/>
  <c r="S55" i="1"/>
  <c r="Q55" i="1"/>
  <c r="P55" i="1"/>
  <c r="AH55" i="1" s="1"/>
  <c r="O55" i="1"/>
  <c r="Y55" i="1" s="1"/>
  <c r="N55" i="1"/>
  <c r="L55" i="1"/>
  <c r="E55" i="1"/>
  <c r="AK54" i="1"/>
  <c r="AJ54" i="1"/>
  <c r="AI54" i="1"/>
  <c r="AH54" i="1"/>
  <c r="AA54" i="1"/>
  <c r="X54" i="1"/>
  <c r="Y54" i="1" s="1"/>
  <c r="W54" i="1"/>
  <c r="U54" i="1"/>
  <c r="T54" i="1"/>
  <c r="AF54" i="1" s="1"/>
  <c r="S54" i="1"/>
  <c r="Q54" i="1"/>
  <c r="P54" i="1"/>
  <c r="O54" i="1"/>
  <c r="N54" i="1"/>
  <c r="L54" i="1"/>
  <c r="E54" i="1"/>
  <c r="AJ53" i="1"/>
  <c r="AK53" i="1" s="1"/>
  <c r="AI53" i="1"/>
  <c r="Z53" i="1"/>
  <c r="X53" i="1"/>
  <c r="W53" i="1"/>
  <c r="U53" i="1"/>
  <c r="T53" i="1"/>
  <c r="AF53" i="1" s="1"/>
  <c r="S53" i="1"/>
  <c r="Q53" i="1"/>
  <c r="P53" i="1"/>
  <c r="AH53" i="1" s="1"/>
  <c r="O53" i="1"/>
  <c r="Y53" i="1" s="1"/>
  <c r="N53" i="1"/>
  <c r="L53" i="1"/>
  <c r="E53" i="1"/>
  <c r="AK52" i="1"/>
  <c r="AJ52" i="1"/>
  <c r="AI52" i="1"/>
  <c r="AH52" i="1"/>
  <c r="AA52" i="1"/>
  <c r="X52" i="1"/>
  <c r="Y52" i="1" s="1"/>
  <c r="W52" i="1"/>
  <c r="U52" i="1"/>
  <c r="T52" i="1"/>
  <c r="AF52" i="1" s="1"/>
  <c r="S52" i="1"/>
  <c r="Q52" i="1"/>
  <c r="P52" i="1"/>
  <c r="O52" i="1"/>
  <c r="N52" i="1"/>
  <c r="L52" i="1"/>
  <c r="E52" i="1"/>
  <c r="AJ51" i="1"/>
  <c r="AK51" i="1" s="1"/>
  <c r="AI51" i="1"/>
  <c r="Z51" i="1"/>
  <c r="X51" i="1"/>
  <c r="W51" i="1"/>
  <c r="U51" i="1"/>
  <c r="T51" i="1"/>
  <c r="AF51" i="1" s="1"/>
  <c r="S51" i="1"/>
  <c r="Q51" i="1"/>
  <c r="P51" i="1"/>
  <c r="O51" i="1"/>
  <c r="Y51" i="1" s="1"/>
  <c r="N51" i="1"/>
  <c r="L51" i="1"/>
  <c r="E51" i="1"/>
  <c r="AK50" i="1"/>
  <c r="AJ50" i="1"/>
  <c r="AI50" i="1"/>
  <c r="AH50" i="1"/>
  <c r="X50" i="1"/>
  <c r="Y50" i="1" s="1"/>
  <c r="W50" i="1"/>
  <c r="U50" i="1"/>
  <c r="T50" i="1"/>
  <c r="AF50" i="1" s="1"/>
  <c r="S50" i="1"/>
  <c r="Q50" i="1"/>
  <c r="P50" i="1"/>
  <c r="O50" i="1"/>
  <c r="N50" i="1"/>
  <c r="L50" i="1"/>
  <c r="E50" i="1"/>
  <c r="AJ49" i="1"/>
  <c r="AK49" i="1" s="1"/>
  <c r="AI49" i="1"/>
  <c r="AD49" i="1"/>
  <c r="Z49" i="1"/>
  <c r="X49" i="1"/>
  <c r="W49" i="1"/>
  <c r="AA49" i="1" s="1"/>
  <c r="U49" i="1"/>
  <c r="T49" i="1"/>
  <c r="AF49" i="1" s="1"/>
  <c r="S49" i="1"/>
  <c r="Q49" i="1"/>
  <c r="P49" i="1"/>
  <c r="AH49" i="1" s="1"/>
  <c r="O49" i="1"/>
  <c r="Y49" i="1" s="1"/>
  <c r="N49" i="1"/>
  <c r="L49" i="1"/>
  <c r="E49" i="1"/>
  <c r="AK48" i="1"/>
  <c r="AJ48" i="1"/>
  <c r="AI48" i="1"/>
  <c r="AH48" i="1"/>
  <c r="AG48" i="1"/>
  <c r="X48" i="1"/>
  <c r="Y48" i="1" s="1"/>
  <c r="W48" i="1"/>
  <c r="U48" i="1"/>
  <c r="T48" i="1"/>
  <c r="AF48" i="1" s="1"/>
  <c r="S48" i="1"/>
  <c r="Q48" i="1"/>
  <c r="P48" i="1"/>
  <c r="O48" i="1"/>
  <c r="N48" i="1"/>
  <c r="L48" i="1"/>
  <c r="Z48" i="1" s="1"/>
  <c r="AD48" i="1" s="1"/>
  <c r="E48" i="1"/>
  <c r="AJ47" i="1"/>
  <c r="AK47" i="1" s="1"/>
  <c r="AI47" i="1"/>
  <c r="AF47" i="1"/>
  <c r="AD47" i="1"/>
  <c r="Z47" i="1"/>
  <c r="X47" i="1"/>
  <c r="W47" i="1"/>
  <c r="AA47" i="1" s="1"/>
  <c r="U47" i="1"/>
  <c r="T47" i="1"/>
  <c r="S47" i="1"/>
  <c r="Q47" i="1"/>
  <c r="P47" i="1"/>
  <c r="AH47" i="1" s="1"/>
  <c r="O47" i="1"/>
  <c r="Y47" i="1" s="1"/>
  <c r="N47" i="1"/>
  <c r="L47" i="1"/>
  <c r="E47" i="1"/>
  <c r="AK46" i="1"/>
  <c r="AJ46" i="1"/>
  <c r="AI46" i="1"/>
  <c r="AH46" i="1"/>
  <c r="AA46" i="1"/>
  <c r="X46" i="1"/>
  <c r="Y46" i="1" s="1"/>
  <c r="W46" i="1"/>
  <c r="U46" i="1"/>
  <c r="T46" i="1"/>
  <c r="AF46" i="1" s="1"/>
  <c r="S46" i="1"/>
  <c r="Q46" i="1"/>
  <c r="P46" i="1"/>
  <c r="O46" i="1"/>
  <c r="N46" i="1"/>
  <c r="L46" i="1"/>
  <c r="E46" i="1"/>
  <c r="AJ45" i="1"/>
  <c r="AK45" i="1" s="1"/>
  <c r="AI45" i="1"/>
  <c r="AD45" i="1"/>
  <c r="Z45" i="1"/>
  <c r="X45" i="1"/>
  <c r="W45" i="1"/>
  <c r="AA45" i="1" s="1"/>
  <c r="U45" i="1"/>
  <c r="T45" i="1"/>
  <c r="AF45" i="1" s="1"/>
  <c r="S45" i="1"/>
  <c r="Q45" i="1"/>
  <c r="P45" i="1"/>
  <c r="AH45" i="1" s="1"/>
  <c r="O45" i="1"/>
  <c r="Y45" i="1" s="1"/>
  <c r="N45" i="1"/>
  <c r="L45" i="1"/>
  <c r="E45" i="1"/>
  <c r="AK44" i="1"/>
  <c r="AJ44" i="1"/>
  <c r="AI44" i="1"/>
  <c r="AH44" i="1"/>
  <c r="AA44" i="1"/>
  <c r="X44" i="1"/>
  <c r="Y44" i="1" s="1"/>
  <c r="W44" i="1"/>
  <c r="U44" i="1"/>
  <c r="T44" i="1"/>
  <c r="AF44" i="1" s="1"/>
  <c r="S44" i="1"/>
  <c r="Q44" i="1"/>
  <c r="P44" i="1"/>
  <c r="O44" i="1"/>
  <c r="N44" i="1"/>
  <c r="L44" i="1"/>
  <c r="E44" i="1"/>
  <c r="AJ43" i="1"/>
  <c r="AK43" i="1" s="1"/>
  <c r="AI43" i="1"/>
  <c r="Z43" i="1"/>
  <c r="X43" i="1"/>
  <c r="W43" i="1"/>
  <c r="U43" i="1"/>
  <c r="T43" i="1"/>
  <c r="AF43" i="1" s="1"/>
  <c r="S43" i="1"/>
  <c r="Q43" i="1"/>
  <c r="P43" i="1"/>
  <c r="AH43" i="1" s="1"/>
  <c r="O43" i="1"/>
  <c r="Y43" i="1" s="1"/>
  <c r="N43" i="1"/>
  <c r="L43" i="1"/>
  <c r="E43" i="1"/>
  <c r="AK42" i="1"/>
  <c r="AJ42" i="1"/>
  <c r="AI42" i="1"/>
  <c r="AH42" i="1"/>
  <c r="AG42" i="1"/>
  <c r="X42" i="1"/>
  <c r="Y42" i="1" s="1"/>
  <c r="W42" i="1"/>
  <c r="U42" i="1"/>
  <c r="T42" i="1"/>
  <c r="AF42" i="1" s="1"/>
  <c r="S42" i="1"/>
  <c r="Q42" i="1"/>
  <c r="P42" i="1"/>
  <c r="O42" i="1"/>
  <c r="N42" i="1"/>
  <c r="L42" i="1"/>
  <c r="Z42" i="1" s="1"/>
  <c r="E42" i="1"/>
  <c r="AJ41" i="1"/>
  <c r="AK41" i="1" s="1"/>
  <c r="AI41" i="1"/>
  <c r="AF41" i="1"/>
  <c r="AD41" i="1"/>
  <c r="Z41" i="1"/>
  <c r="X41" i="1"/>
  <c r="W41" i="1"/>
  <c r="AA41" i="1" s="1"/>
  <c r="U41" i="1"/>
  <c r="T41" i="1"/>
  <c r="S41" i="1"/>
  <c r="Q41" i="1"/>
  <c r="P41" i="1"/>
  <c r="AH41" i="1" s="1"/>
  <c r="O41" i="1"/>
  <c r="Y41" i="1" s="1"/>
  <c r="N41" i="1"/>
  <c r="L41" i="1"/>
  <c r="E41" i="1"/>
  <c r="AK40" i="1"/>
  <c r="AJ40" i="1"/>
  <c r="AI40" i="1"/>
  <c r="AH40" i="1"/>
  <c r="X40" i="1"/>
  <c r="Y40" i="1" s="1"/>
  <c r="W40" i="1"/>
  <c r="AA40" i="1" s="1"/>
  <c r="U40" i="1"/>
  <c r="T40" i="1"/>
  <c r="AF40" i="1" s="1"/>
  <c r="S40" i="1"/>
  <c r="Q40" i="1"/>
  <c r="P40" i="1"/>
  <c r="O40" i="1"/>
  <c r="N40" i="1"/>
  <c r="L40" i="1"/>
  <c r="Z40" i="1" s="1"/>
  <c r="AD40" i="1" s="1"/>
  <c r="E40" i="1"/>
  <c r="AJ39" i="1"/>
  <c r="AK39" i="1" s="1"/>
  <c r="AI39" i="1"/>
  <c r="AF39" i="1"/>
  <c r="AD39" i="1"/>
  <c r="Z39" i="1"/>
  <c r="X39" i="1"/>
  <c r="W39" i="1"/>
  <c r="AA39" i="1" s="1"/>
  <c r="U39" i="1"/>
  <c r="T39" i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H38" i="1"/>
  <c r="AA38" i="1"/>
  <c r="X38" i="1"/>
  <c r="Y38" i="1" s="1"/>
  <c r="W38" i="1"/>
  <c r="U38" i="1"/>
  <c r="T38" i="1"/>
  <c r="AF38" i="1" s="1"/>
  <c r="S38" i="1"/>
  <c r="Q38" i="1"/>
  <c r="P38" i="1"/>
  <c r="O38" i="1"/>
  <c r="N38" i="1"/>
  <c r="L38" i="1"/>
  <c r="E38" i="1"/>
  <c r="AJ37" i="1"/>
  <c r="AK37" i="1" s="1"/>
  <c r="AI37" i="1"/>
  <c r="Z37" i="1"/>
  <c r="AD37" i="1" s="1"/>
  <c r="X37" i="1"/>
  <c r="W37" i="1"/>
  <c r="AA37" i="1" s="1"/>
  <c r="U37" i="1"/>
  <c r="T37" i="1"/>
  <c r="AF37" i="1" s="1"/>
  <c r="S37" i="1"/>
  <c r="Q37" i="1"/>
  <c r="P37" i="1"/>
  <c r="O37" i="1"/>
  <c r="Y37" i="1" s="1"/>
  <c r="N37" i="1"/>
  <c r="L37" i="1"/>
  <c r="E37" i="1"/>
  <c r="AK36" i="1"/>
  <c r="AJ36" i="1"/>
  <c r="AI36" i="1"/>
  <c r="AH36" i="1"/>
  <c r="AA36" i="1"/>
  <c r="X36" i="1"/>
  <c r="Y36" i="1" s="1"/>
  <c r="W36" i="1"/>
  <c r="U36" i="1"/>
  <c r="T36" i="1"/>
  <c r="AF36" i="1" s="1"/>
  <c r="S36" i="1"/>
  <c r="Q36" i="1"/>
  <c r="P36" i="1"/>
  <c r="O36" i="1"/>
  <c r="N36" i="1"/>
  <c r="L36" i="1"/>
  <c r="E36" i="1"/>
  <c r="AJ35" i="1"/>
  <c r="AK35" i="1" s="1"/>
  <c r="AI35" i="1"/>
  <c r="Z35" i="1"/>
  <c r="X35" i="1"/>
  <c r="W35" i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H34" i="1"/>
  <c r="X34" i="1"/>
  <c r="Y34" i="1" s="1"/>
  <c r="W34" i="1"/>
  <c r="AA34" i="1" s="1"/>
  <c r="U34" i="1"/>
  <c r="T34" i="1"/>
  <c r="AF34" i="1" s="1"/>
  <c r="S34" i="1"/>
  <c r="Q34" i="1"/>
  <c r="P34" i="1"/>
  <c r="O34" i="1"/>
  <c r="N34" i="1"/>
  <c r="L34" i="1"/>
  <c r="Z34" i="1" s="1"/>
  <c r="AG34" i="1" s="1"/>
  <c r="E34" i="1"/>
  <c r="AJ33" i="1"/>
  <c r="AK33" i="1" s="1"/>
  <c r="AI33" i="1"/>
  <c r="AF33" i="1"/>
  <c r="AD33" i="1"/>
  <c r="Z33" i="1"/>
  <c r="X33" i="1"/>
  <c r="W33" i="1"/>
  <c r="AA33" i="1" s="1"/>
  <c r="U33" i="1"/>
  <c r="T33" i="1"/>
  <c r="S33" i="1"/>
  <c r="Q33" i="1"/>
  <c r="P33" i="1"/>
  <c r="AH33" i="1" s="1"/>
  <c r="O33" i="1"/>
  <c r="Y33" i="1" s="1"/>
  <c r="N33" i="1"/>
  <c r="L33" i="1"/>
  <c r="E33" i="1"/>
  <c r="AK32" i="1"/>
  <c r="AJ32" i="1"/>
  <c r="AI32" i="1"/>
  <c r="AH32" i="1"/>
  <c r="AG32" i="1"/>
  <c r="AB32" i="1"/>
  <c r="X32" i="1"/>
  <c r="Y32" i="1" s="1"/>
  <c r="W32" i="1"/>
  <c r="U32" i="1"/>
  <c r="T32" i="1"/>
  <c r="AF32" i="1" s="1"/>
  <c r="S32" i="1"/>
  <c r="Q32" i="1"/>
  <c r="P32" i="1"/>
  <c r="O32" i="1"/>
  <c r="N32" i="1"/>
  <c r="L32" i="1"/>
  <c r="Z32" i="1" s="1"/>
  <c r="AD32" i="1" s="1"/>
  <c r="E32" i="1"/>
  <c r="AJ31" i="1"/>
  <c r="AK31" i="1" s="1"/>
  <c r="AI31" i="1"/>
  <c r="AF31" i="1"/>
  <c r="AD31" i="1"/>
  <c r="Z31" i="1"/>
  <c r="X31" i="1"/>
  <c r="W31" i="1"/>
  <c r="AA31" i="1" s="1"/>
  <c r="U31" i="1"/>
  <c r="T31" i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AH30" i="1"/>
  <c r="AA30" i="1"/>
  <c r="X30" i="1"/>
  <c r="Y30" i="1" s="1"/>
  <c r="W30" i="1"/>
  <c r="U30" i="1"/>
  <c r="T30" i="1"/>
  <c r="AF30" i="1" s="1"/>
  <c r="S30" i="1"/>
  <c r="Q30" i="1"/>
  <c r="P30" i="1"/>
  <c r="O30" i="1"/>
  <c r="N30" i="1"/>
  <c r="L30" i="1"/>
  <c r="E30" i="1"/>
  <c r="AJ29" i="1"/>
  <c r="AK29" i="1" s="1"/>
  <c r="AI29" i="1"/>
  <c r="Z29" i="1"/>
  <c r="X29" i="1"/>
  <c r="W29" i="1"/>
  <c r="U29" i="1"/>
  <c r="T29" i="1"/>
  <c r="AF29" i="1" s="1"/>
  <c r="S29" i="1"/>
  <c r="Q29" i="1"/>
  <c r="P29" i="1"/>
  <c r="O29" i="1"/>
  <c r="Y29" i="1" s="1"/>
  <c r="N29" i="1"/>
  <c r="L29" i="1"/>
  <c r="E29" i="1"/>
  <c r="AK28" i="1"/>
  <c r="AJ28" i="1"/>
  <c r="AI28" i="1"/>
  <c r="AH28" i="1"/>
  <c r="AA28" i="1"/>
  <c r="X28" i="1"/>
  <c r="Y28" i="1" s="1"/>
  <c r="W28" i="1"/>
  <c r="U28" i="1"/>
  <c r="T28" i="1"/>
  <c r="AF28" i="1" s="1"/>
  <c r="S28" i="1"/>
  <c r="Q28" i="1"/>
  <c r="P28" i="1"/>
  <c r="O28" i="1"/>
  <c r="N28" i="1"/>
  <c r="L28" i="1"/>
  <c r="E28" i="1"/>
  <c r="AJ27" i="1"/>
  <c r="AK27" i="1" s="1"/>
  <c r="AI27" i="1"/>
  <c r="Z27" i="1"/>
  <c r="X27" i="1"/>
  <c r="W27" i="1"/>
  <c r="U27" i="1"/>
  <c r="T27" i="1"/>
  <c r="AF27" i="1" s="1"/>
  <c r="S27" i="1"/>
  <c r="Q27" i="1"/>
  <c r="P27" i="1"/>
  <c r="O27" i="1"/>
  <c r="Y27" i="1" s="1"/>
  <c r="N27" i="1"/>
  <c r="L27" i="1"/>
  <c r="E27" i="1"/>
  <c r="AK26" i="1"/>
  <c r="AJ26" i="1"/>
  <c r="AI26" i="1"/>
  <c r="AH26" i="1"/>
  <c r="X26" i="1"/>
  <c r="Y26" i="1" s="1"/>
  <c r="W26" i="1"/>
  <c r="AA26" i="1" s="1"/>
  <c r="U26" i="1"/>
  <c r="T26" i="1"/>
  <c r="AF26" i="1" s="1"/>
  <c r="S26" i="1"/>
  <c r="Q26" i="1"/>
  <c r="P26" i="1"/>
  <c r="O26" i="1"/>
  <c r="N26" i="1"/>
  <c r="L26" i="1"/>
  <c r="Z26" i="1" s="1"/>
  <c r="E26" i="1"/>
  <c r="AJ25" i="1"/>
  <c r="AK25" i="1" s="1"/>
  <c r="AI25" i="1"/>
  <c r="AF25" i="1"/>
  <c r="AD25" i="1"/>
  <c r="Z25" i="1"/>
  <c r="X25" i="1"/>
  <c r="W25" i="1"/>
  <c r="AA25" i="1" s="1"/>
  <c r="U25" i="1"/>
  <c r="T25" i="1"/>
  <c r="S25" i="1"/>
  <c r="Q25" i="1"/>
  <c r="P25" i="1"/>
  <c r="AH25" i="1" s="1"/>
  <c r="O25" i="1"/>
  <c r="Y25" i="1" s="1"/>
  <c r="N25" i="1"/>
  <c r="L25" i="1"/>
  <c r="E25" i="1"/>
  <c r="AK24" i="1"/>
  <c r="AJ24" i="1"/>
  <c r="AI24" i="1"/>
  <c r="AH24" i="1"/>
  <c r="AG24" i="1"/>
  <c r="AB24" i="1"/>
  <c r="X24" i="1"/>
  <c r="Y24" i="1" s="1"/>
  <c r="W24" i="1"/>
  <c r="U24" i="1"/>
  <c r="T24" i="1"/>
  <c r="AF24" i="1" s="1"/>
  <c r="S24" i="1"/>
  <c r="Q24" i="1"/>
  <c r="P24" i="1"/>
  <c r="O24" i="1"/>
  <c r="N24" i="1"/>
  <c r="L24" i="1"/>
  <c r="Z24" i="1" s="1"/>
  <c r="AD24" i="1" s="1"/>
  <c r="E24" i="1"/>
  <c r="AJ23" i="1"/>
  <c r="AK23" i="1" s="1"/>
  <c r="AI23" i="1"/>
  <c r="AF23" i="1"/>
  <c r="AD23" i="1"/>
  <c r="Z23" i="1"/>
  <c r="X23" i="1"/>
  <c r="W23" i="1"/>
  <c r="AA23" i="1" s="1"/>
  <c r="U23" i="1"/>
  <c r="T23" i="1"/>
  <c r="S23" i="1"/>
  <c r="Q23" i="1"/>
  <c r="P23" i="1"/>
  <c r="AH23" i="1" s="1"/>
  <c r="O23" i="1"/>
  <c r="Y23" i="1" s="1"/>
  <c r="N23" i="1"/>
  <c r="L23" i="1"/>
  <c r="AK22" i="1"/>
  <c r="AJ22" i="1"/>
  <c r="AI22" i="1"/>
  <c r="Z22" i="1"/>
  <c r="X22" i="1"/>
  <c r="W22" i="1"/>
  <c r="AA22" i="1" s="1"/>
  <c r="U22" i="1"/>
  <c r="T22" i="1"/>
  <c r="AF22" i="1" s="1"/>
  <c r="S22" i="1"/>
  <c r="Q22" i="1"/>
  <c r="P22" i="1"/>
  <c r="AH22" i="1" s="1"/>
  <c r="O22" i="1"/>
  <c r="Y22" i="1" s="1"/>
  <c r="N22" i="1"/>
  <c r="L22" i="1"/>
  <c r="E22" i="1"/>
  <c r="AK21" i="1"/>
  <c r="AA21" i="1" s="1"/>
  <c r="AJ21" i="1"/>
  <c r="AI21" i="1"/>
  <c r="AH21" i="1"/>
  <c r="AF21" i="1"/>
  <c r="X21" i="1"/>
  <c r="Y21" i="1" s="1"/>
  <c r="W21" i="1"/>
  <c r="U21" i="1"/>
  <c r="T21" i="1"/>
  <c r="S21" i="1"/>
  <c r="Q21" i="1"/>
  <c r="P21" i="1"/>
  <c r="O21" i="1"/>
  <c r="N21" i="1"/>
  <c r="L21" i="1"/>
  <c r="E21" i="1"/>
  <c r="AJ20" i="1"/>
  <c r="AK20" i="1" s="1"/>
  <c r="AI20" i="1"/>
  <c r="Z20" i="1"/>
  <c r="X20" i="1"/>
  <c r="W20" i="1"/>
  <c r="U20" i="1"/>
  <c r="T20" i="1"/>
  <c r="AF20" i="1" s="1"/>
  <c r="S20" i="1"/>
  <c r="Q20" i="1"/>
  <c r="P20" i="1"/>
  <c r="AH20" i="1" s="1"/>
  <c r="O20" i="1"/>
  <c r="Y20" i="1" s="1"/>
  <c r="N20" i="1"/>
  <c r="L20" i="1"/>
  <c r="E20" i="1"/>
  <c r="AK19" i="1"/>
  <c r="AA19" i="1" s="1"/>
  <c r="AJ19" i="1"/>
  <c r="AI19" i="1"/>
  <c r="AH19" i="1"/>
  <c r="AF19" i="1"/>
  <c r="X19" i="1"/>
  <c r="Y19" i="1" s="1"/>
  <c r="W19" i="1"/>
  <c r="U19" i="1"/>
  <c r="T19" i="1"/>
  <c r="S19" i="1"/>
  <c r="Q19" i="1"/>
  <c r="P19" i="1"/>
  <c r="O19" i="1"/>
  <c r="N19" i="1"/>
  <c r="L19" i="1"/>
  <c r="E19" i="1"/>
  <c r="AJ18" i="1"/>
  <c r="AK18" i="1" s="1"/>
  <c r="AI18" i="1"/>
  <c r="Z18" i="1"/>
  <c r="X18" i="1"/>
  <c r="W18" i="1"/>
  <c r="U18" i="1"/>
  <c r="T18" i="1"/>
  <c r="AF18" i="1" s="1"/>
  <c r="S18" i="1"/>
  <c r="Q18" i="1"/>
  <c r="P18" i="1"/>
  <c r="AH18" i="1" s="1"/>
  <c r="O18" i="1"/>
  <c r="Y18" i="1" s="1"/>
  <c r="N18" i="1"/>
  <c r="L18" i="1"/>
  <c r="E18" i="1"/>
  <c r="AK17" i="1"/>
  <c r="AA17" i="1" s="1"/>
  <c r="AJ17" i="1"/>
  <c r="AI17" i="1"/>
  <c r="AH17" i="1"/>
  <c r="AF17" i="1"/>
  <c r="X17" i="1"/>
  <c r="Y17" i="1" s="1"/>
  <c r="W17" i="1"/>
  <c r="U17" i="1"/>
  <c r="T17" i="1"/>
  <c r="S17" i="1"/>
  <c r="Q17" i="1"/>
  <c r="P17" i="1"/>
  <c r="O17" i="1"/>
  <c r="N17" i="1"/>
  <c r="L17" i="1"/>
  <c r="E17" i="1"/>
  <c r="AJ16" i="1"/>
  <c r="AK16" i="1" s="1"/>
  <c r="AI16" i="1"/>
  <c r="Z16" i="1"/>
  <c r="X16" i="1"/>
  <c r="W16" i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A15" i="1" s="1"/>
  <c r="AJ15" i="1"/>
  <c r="AI15" i="1"/>
  <c r="AH15" i="1"/>
  <c r="AF15" i="1"/>
  <c r="X15" i="1"/>
  <c r="Y15" i="1" s="1"/>
  <c r="W15" i="1"/>
  <c r="U15" i="1"/>
  <c r="T15" i="1"/>
  <c r="S15" i="1"/>
  <c r="Q15" i="1"/>
  <c r="P15" i="1"/>
  <c r="O15" i="1"/>
  <c r="N15" i="1"/>
  <c r="L15" i="1"/>
  <c r="E15" i="1"/>
  <c r="AJ14" i="1"/>
  <c r="AK14" i="1" s="1"/>
  <c r="AI14" i="1"/>
  <c r="Z14" i="1"/>
  <c r="X14" i="1"/>
  <c r="W14" i="1"/>
  <c r="U14" i="1"/>
  <c r="T14" i="1"/>
  <c r="AF14" i="1" s="1"/>
  <c r="S14" i="1"/>
  <c r="Q14" i="1"/>
  <c r="P14" i="1"/>
  <c r="AH14" i="1" s="1"/>
  <c r="O14" i="1"/>
  <c r="Y14" i="1" s="1"/>
  <c r="N14" i="1"/>
  <c r="L14" i="1"/>
  <c r="E14" i="1"/>
  <c r="AK13" i="1"/>
  <c r="AA13" i="1" s="1"/>
  <c r="AJ13" i="1"/>
  <c r="AI13" i="1"/>
  <c r="AH13" i="1"/>
  <c r="AF13" i="1"/>
  <c r="X13" i="1"/>
  <c r="Y13" i="1" s="1"/>
  <c r="W13" i="1"/>
  <c r="U13" i="1"/>
  <c r="T13" i="1"/>
  <c r="S13" i="1"/>
  <c r="Q13" i="1"/>
  <c r="P13" i="1"/>
  <c r="O13" i="1"/>
  <c r="N13" i="1"/>
  <c r="L13" i="1"/>
  <c r="E13" i="1"/>
  <c r="AJ12" i="1"/>
  <c r="AK12" i="1" s="1"/>
  <c r="AI12" i="1"/>
  <c r="Z12" i="1"/>
  <c r="X12" i="1"/>
  <c r="W12" i="1"/>
  <c r="U12" i="1"/>
  <c r="T12" i="1"/>
  <c r="AF12" i="1" s="1"/>
  <c r="S12" i="1"/>
  <c r="Q12" i="1"/>
  <c r="P12" i="1"/>
  <c r="AH12" i="1" s="1"/>
  <c r="O12" i="1"/>
  <c r="Y12" i="1" s="1"/>
  <c r="N12" i="1"/>
  <c r="L12" i="1"/>
  <c r="E12" i="1"/>
  <c r="AK11" i="1"/>
  <c r="AA11" i="1" s="1"/>
  <c r="AJ11" i="1"/>
  <c r="AI11" i="1"/>
  <c r="AH11" i="1"/>
  <c r="AF11" i="1"/>
  <c r="X11" i="1"/>
  <c r="Y11" i="1" s="1"/>
  <c r="W11" i="1"/>
  <c r="U11" i="1"/>
  <c r="T11" i="1"/>
  <c r="S11" i="1"/>
  <c r="Q11" i="1"/>
  <c r="P11" i="1"/>
  <c r="O11" i="1"/>
  <c r="N11" i="1"/>
  <c r="L11" i="1"/>
  <c r="E11" i="1"/>
  <c r="AJ10" i="1"/>
  <c r="AK10" i="1" s="1"/>
  <c r="AI10" i="1"/>
  <c r="Z10" i="1"/>
  <c r="X10" i="1"/>
  <c r="W10" i="1"/>
  <c r="U10" i="1"/>
  <c r="T10" i="1"/>
  <c r="AF10" i="1" s="1"/>
  <c r="S10" i="1"/>
  <c r="Q10" i="1"/>
  <c r="P10" i="1"/>
  <c r="AH10" i="1" s="1"/>
  <c r="O10" i="1"/>
  <c r="Y10" i="1" s="1"/>
  <c r="N10" i="1"/>
  <c r="L10" i="1"/>
  <c r="E10" i="1"/>
  <c r="AK9" i="1"/>
  <c r="AA9" i="1" s="1"/>
  <c r="AJ9" i="1"/>
  <c r="AI9" i="1"/>
  <c r="AH9" i="1"/>
  <c r="AF9" i="1"/>
  <c r="X9" i="1"/>
  <c r="Y9" i="1" s="1"/>
  <c r="W9" i="1"/>
  <c r="U9" i="1"/>
  <c r="T9" i="1"/>
  <c r="S9" i="1"/>
  <c r="Q9" i="1"/>
  <c r="P9" i="1"/>
  <c r="O9" i="1"/>
  <c r="N9" i="1"/>
  <c r="L9" i="1"/>
  <c r="E9" i="1"/>
  <c r="AJ8" i="1"/>
  <c r="AK8" i="1" s="1"/>
  <c r="AI8" i="1"/>
  <c r="Z8" i="1"/>
  <c r="X8" i="1"/>
  <c r="W8" i="1"/>
  <c r="U8" i="1"/>
  <c r="T8" i="1"/>
  <c r="AF8" i="1" s="1"/>
  <c r="S8" i="1"/>
  <c r="Q8" i="1"/>
  <c r="P8" i="1"/>
  <c r="AH8" i="1" s="1"/>
  <c r="O8" i="1"/>
  <c r="Y8" i="1" s="1"/>
  <c r="N8" i="1"/>
  <c r="L8" i="1"/>
  <c r="E8" i="1"/>
  <c r="AK7" i="1"/>
  <c r="AA7" i="1" s="1"/>
  <c r="AJ7" i="1"/>
  <c r="AI7" i="1"/>
  <c r="AH7" i="1"/>
  <c r="AF7" i="1"/>
  <c r="X7" i="1"/>
  <c r="Y7" i="1" s="1"/>
  <c r="W7" i="1"/>
  <c r="U7" i="1"/>
  <c r="T7" i="1"/>
  <c r="S7" i="1"/>
  <c r="Q7" i="1"/>
  <c r="P7" i="1"/>
  <c r="O7" i="1"/>
  <c r="N7" i="1"/>
  <c r="L7" i="1"/>
  <c r="E7" i="1"/>
  <c r="AJ6" i="1"/>
  <c r="AK6" i="1" s="1"/>
  <c r="AI6" i="1"/>
  <c r="Z6" i="1"/>
  <c r="X6" i="1"/>
  <c r="W6" i="1"/>
  <c r="U6" i="1"/>
  <c r="T6" i="1"/>
  <c r="AF6" i="1" s="1"/>
  <c r="S6" i="1"/>
  <c r="Q6" i="1"/>
  <c r="P6" i="1"/>
  <c r="AH6" i="1" s="1"/>
  <c r="O6" i="1"/>
  <c r="Y6" i="1" s="1"/>
  <c r="N6" i="1"/>
  <c r="L6" i="1"/>
  <c r="E6" i="1"/>
  <c r="AK5" i="1"/>
  <c r="AA5" i="1" s="1"/>
  <c r="AJ5" i="1"/>
  <c r="AI5" i="1"/>
  <c r="AH5" i="1"/>
  <c r="AF5" i="1"/>
  <c r="X5" i="1"/>
  <c r="Y5" i="1" s="1"/>
  <c r="W5" i="1"/>
  <c r="U5" i="1"/>
  <c r="T5" i="1"/>
  <c r="S5" i="1"/>
  <c r="Q5" i="1"/>
  <c r="P5" i="1"/>
  <c r="O5" i="1"/>
  <c r="N5" i="1"/>
  <c r="L5" i="1"/>
  <c r="E5" i="1"/>
  <c r="AJ4" i="1"/>
  <c r="AK4" i="1" s="1"/>
  <c r="AI4" i="1"/>
  <c r="Z4" i="1"/>
  <c r="X4" i="1"/>
  <c r="W4" i="1"/>
  <c r="U4" i="1"/>
  <c r="T4" i="1"/>
  <c r="AF4" i="1" s="1"/>
  <c r="S4" i="1"/>
  <c r="Q4" i="1"/>
  <c r="P4" i="1"/>
  <c r="AH4" i="1" s="1"/>
  <c r="O4" i="1"/>
  <c r="Y4" i="1" s="1"/>
  <c r="N4" i="1"/>
  <c r="L4" i="1"/>
  <c r="E4" i="1"/>
  <c r="AK3" i="1"/>
  <c r="AA3" i="1" s="1"/>
  <c r="AJ3" i="1"/>
  <c r="AI3" i="1"/>
  <c r="AH3" i="1"/>
  <c r="AF3" i="1"/>
  <c r="X3" i="1"/>
  <c r="Y3" i="1" s="1"/>
  <c r="W3" i="1"/>
  <c r="U3" i="1"/>
  <c r="T3" i="1"/>
  <c r="S3" i="1"/>
  <c r="Q3" i="1"/>
  <c r="P3" i="1"/>
  <c r="O3" i="1"/>
  <c r="N3" i="1"/>
  <c r="L3" i="1"/>
  <c r="E3" i="1"/>
  <c r="AG53" i="1" l="1"/>
  <c r="AB53" i="1"/>
  <c r="AD53" i="1"/>
  <c r="AB8" i="1"/>
  <c r="AG8" i="1"/>
  <c r="AB14" i="1"/>
  <c r="AG14" i="1"/>
  <c r="AB16" i="1"/>
  <c r="AG16" i="1"/>
  <c r="AB20" i="1"/>
  <c r="AG20" i="1"/>
  <c r="Z3" i="1"/>
  <c r="Z5" i="1"/>
  <c r="Z7" i="1"/>
  <c r="Z9" i="1"/>
  <c r="Z11" i="1"/>
  <c r="Z13" i="1"/>
  <c r="Z15" i="1"/>
  <c r="Z17" i="1"/>
  <c r="Z19" i="1"/>
  <c r="Z21" i="1"/>
  <c r="AH27" i="1"/>
  <c r="AG27" i="1"/>
  <c r="AB27" i="1"/>
  <c r="AD27" i="1"/>
  <c r="AA29" i="1"/>
  <c r="AA32" i="1"/>
  <c r="AH37" i="1"/>
  <c r="AG40" i="1"/>
  <c r="AG45" i="1"/>
  <c r="AB45" i="1"/>
  <c r="AB48" i="1"/>
  <c r="Z50" i="1"/>
  <c r="AA50" i="1"/>
  <c r="AD26" i="1"/>
  <c r="AB26" i="1"/>
  <c r="AG35" i="1"/>
  <c r="AB35" i="1"/>
  <c r="AD35" i="1"/>
  <c r="AB4" i="1"/>
  <c r="AG4" i="1"/>
  <c r="AB6" i="1"/>
  <c r="AG6" i="1"/>
  <c r="AB10" i="1"/>
  <c r="AG10" i="1"/>
  <c r="AB12" i="1"/>
  <c r="AG12" i="1"/>
  <c r="AB18" i="1"/>
  <c r="AG18" i="1"/>
  <c r="AB22" i="1"/>
  <c r="AD22" i="1"/>
  <c r="AG29" i="1"/>
  <c r="AB29" i="1"/>
  <c r="AD34" i="1"/>
  <c r="AB34" i="1"/>
  <c r="AG43" i="1"/>
  <c r="AB43" i="1"/>
  <c r="AD43" i="1"/>
  <c r="AA48" i="1"/>
  <c r="AA4" i="1"/>
  <c r="AD4" i="1"/>
  <c r="AA6" i="1"/>
  <c r="AD6" i="1"/>
  <c r="AA8" i="1"/>
  <c r="AD8" i="1"/>
  <c r="AA10" i="1"/>
  <c r="AD10" i="1"/>
  <c r="AA12" i="1"/>
  <c r="AD12" i="1"/>
  <c r="AA14" i="1"/>
  <c r="AD14" i="1"/>
  <c r="AA16" i="1"/>
  <c r="AD16" i="1"/>
  <c r="AA18" i="1"/>
  <c r="AD18" i="1"/>
  <c r="AA20" i="1"/>
  <c r="AD20" i="1"/>
  <c r="AG22" i="1"/>
  <c r="AA24" i="1"/>
  <c r="AG26" i="1"/>
  <c r="AH29" i="1"/>
  <c r="AD29" i="1"/>
  <c r="AG37" i="1"/>
  <c r="AB37" i="1"/>
  <c r="AB40" i="1"/>
  <c r="AD42" i="1"/>
  <c r="AB42" i="1"/>
  <c r="AA42" i="1"/>
  <c r="AH51" i="1"/>
  <c r="AG51" i="1"/>
  <c r="AB51" i="1"/>
  <c r="AD51" i="1"/>
  <c r="AA53" i="1"/>
  <c r="AG25" i="1"/>
  <c r="AB25" i="1"/>
  <c r="AA27" i="1"/>
  <c r="Z30" i="1"/>
  <c r="AG33" i="1"/>
  <c r="AB33" i="1"/>
  <c r="AA35" i="1"/>
  <c r="Z38" i="1"/>
  <c r="AG41" i="1"/>
  <c r="AB41" i="1"/>
  <c r="AA43" i="1"/>
  <c r="Z46" i="1"/>
  <c r="AG49" i="1"/>
  <c r="AB49" i="1"/>
  <c r="AA51" i="1"/>
  <c r="Z54" i="1"/>
  <c r="AG23" i="1"/>
  <c r="AB23" i="1"/>
  <c r="Z28" i="1"/>
  <c r="AG31" i="1"/>
  <c r="AB31" i="1"/>
  <c r="Z36" i="1"/>
  <c r="AG39" i="1"/>
  <c r="AB39" i="1"/>
  <c r="Z44" i="1"/>
  <c r="AG47" i="1"/>
  <c r="AB47" i="1"/>
  <c r="Z52" i="1"/>
  <c r="AG55" i="1"/>
  <c r="AB55" i="1"/>
  <c r="AD36" i="1" l="1"/>
  <c r="AG36" i="1"/>
  <c r="AB36" i="1"/>
  <c r="AD17" i="1"/>
  <c r="AB17" i="1"/>
  <c r="AG17" i="1"/>
  <c r="AD9" i="1"/>
  <c r="AB9" i="1"/>
  <c r="AG9" i="1"/>
  <c r="AD44" i="1"/>
  <c r="AG44" i="1"/>
  <c r="AB44" i="1"/>
  <c r="AD15" i="1"/>
  <c r="AB15" i="1"/>
  <c r="AG15" i="1"/>
  <c r="AD7" i="1"/>
  <c r="AB7" i="1"/>
  <c r="AG7" i="1"/>
  <c r="AD28" i="1"/>
  <c r="AG28" i="1"/>
  <c r="AB28" i="1"/>
  <c r="AD19" i="1"/>
  <c r="AB19" i="1"/>
  <c r="AG19" i="1"/>
  <c r="AD11" i="1"/>
  <c r="AB11" i="1"/>
  <c r="AG11" i="1"/>
  <c r="AD3" i="1"/>
  <c r="AB3" i="1"/>
  <c r="AG3" i="1"/>
  <c r="AD52" i="1"/>
  <c r="AG52" i="1"/>
  <c r="AB52" i="1"/>
  <c r="AD54" i="1"/>
  <c r="AG54" i="1"/>
  <c r="AB54" i="1"/>
  <c r="AD46" i="1"/>
  <c r="AG46" i="1"/>
  <c r="AB46" i="1"/>
  <c r="AD38" i="1"/>
  <c r="AG38" i="1"/>
  <c r="AB38" i="1"/>
  <c r="AD30" i="1"/>
  <c r="AG30" i="1"/>
  <c r="AB30" i="1"/>
  <c r="AD50" i="1"/>
  <c r="AB50" i="1"/>
  <c r="AG50" i="1"/>
  <c r="AD21" i="1"/>
  <c r="AB21" i="1"/>
  <c r="AG21" i="1"/>
  <c r="AD13" i="1"/>
  <c r="AB13" i="1"/>
  <c r="AG13" i="1"/>
  <c r="AD5" i="1"/>
  <c r="AB5" i="1"/>
  <c r="AG5" i="1"/>
</calcChain>
</file>

<file path=xl/sharedStrings.xml><?xml version="1.0" encoding="utf-8"?>
<sst xmlns="http://schemas.openxmlformats.org/spreadsheetml/2006/main" count="887" uniqueCount="365">
  <si>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</si>
  <si>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</si>
  <si>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</si>
  <si>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</si>
  <si>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</si>
  <si>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</si>
  <si>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</si>
  <si>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</si>
  <si>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</si>
  <si>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</si>
  <si>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</si>
  <si>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</si>
  <si>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</si>
  <si>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</si>
  <si>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</si>
  <si>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</si>
  <si>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</si>
  <si>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</si>
  <si>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</si>
  <si>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</si>
  <si>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</si>
  <si>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</si>
  <si>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</si>
  <si>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</si>
  <si>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</si>
  <si>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</si>
  <si>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</si>
  <si>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</si>
  <si>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</si>
  <si>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</si>
  <si>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</si>
  <si>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</si>
  <si>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</si>
  <si>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</si>
  <si>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</si>
  <si>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</si>
  <si>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</si>
  <si>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</si>
  <si>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</si>
  <si>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</si>
  <si>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</si>
  <si>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</si>
  <si>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</si>
  <si>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</si>
  <si>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</si>
  <si>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</si>
  <si>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</si>
  <si>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</si>
  <si>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</si>
  <si>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</si>
  <si>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</si>
  <si>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</si>
  <si>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</si>
  <si>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</si>
  <si>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</si>
  <si>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</si>
  <si>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</si>
  <si>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</si>
  <si>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</si>
  <si>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</si>
  <si>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</si>
  <si>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</si>
  <si>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</si>
  <si>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</si>
  <si>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</si>
  <si>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</si>
  <si>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</si>
  <si>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</si>
  <si>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</si>
  <si>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</si>
  <si>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</si>
  <si>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</si>
  <si>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</si>
  <si>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</si>
  <si>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</si>
  <si>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</si>
  <si>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</si>
  <si>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</si>
  <si>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</si>
  <si>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</si>
  <si>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</si>
  <si>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</si>
  <si>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</si>
  <si>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</si>
  <si>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</si>
  <si>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</si>
  <si>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</si>
  <si>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</si>
  <si>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</si>
  <si>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</si>
  <si>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</si>
  <si>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</si>
  <si>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</si>
  <si>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</si>
  <si>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</si>
  <si>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</si>
  <si>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</si>
  <si>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</si>
  <si>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</si>
  <si>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</si>
  <si>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</si>
  <si>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</si>
  <si>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</si>
  <si>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</si>
  <si>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</si>
  <si>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</si>
  <si>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</si>
  <si>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</si>
  <si>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</si>
  <si>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</si>
  <si>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</si>
  <si>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</si>
  <si>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</si>
  <si>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</si>
  <si>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</si>
  <si>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</si>
  <si>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</si>
  <si>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</si>
  <si>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</si>
  <si>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</si>
  <si>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</si>
  <si>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</si>
  <si>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</si>
  <si>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</si>
  <si>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</si>
  <si>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</si>
  <si>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</si>
  <si>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</si>
  <si>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</si>
  <si>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</si>
  <si>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</si>
  <si>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MISSISSIPPI RIVER DAM 11</t>
  </si>
  <si>
    <t>POOL 11</t>
  </si>
  <si>
    <t>IA00003</t>
  </si>
  <si>
    <t>34.881</t>
  </si>
  <si>
    <t>ND</t>
  </si>
  <si>
    <t>Roberts Creek</t>
  </si>
  <si>
    <t>7100008016764</t>
  </si>
  <si>
    <t>20337</t>
  </si>
  <si>
    <t>7100008</t>
  </si>
  <si>
    <t>2.06</t>
  </si>
  <si>
    <t>7100008010</t>
  </si>
  <si>
    <t>21074</t>
  </si>
  <si>
    <t>Surface area from NID</t>
  </si>
  <si>
    <t>MISSISSIPPI RIVER DAM 12</t>
  </si>
  <si>
    <t>POOL 12</t>
  </si>
  <si>
    <t>IA00004</t>
  </si>
  <si>
    <t>MISSISSIPPI RIVER DAM 13</t>
  </si>
  <si>
    <t>POOL 13; LAKE CLINTON</t>
  </si>
  <si>
    <t>IA00005</t>
  </si>
  <si>
    <t>MISSISSIPPI RIVER DAM 14</t>
  </si>
  <si>
    <t>POOL 14</t>
  </si>
  <si>
    <t>IA00006</t>
  </si>
  <si>
    <t>MISSISSIPPI RIVER DAM 15</t>
  </si>
  <si>
    <t>POOL 15</t>
  </si>
  <si>
    <t>IA00007</t>
  </si>
  <si>
    <t>MISSISSIPPI RIVER DAM 16</t>
  </si>
  <si>
    <t>POOL 16</t>
  </si>
  <si>
    <t>IA00008</t>
  </si>
  <si>
    <t>MISSISSIPPI RIVER DAM 17</t>
  </si>
  <si>
    <t>POOL 17</t>
  </si>
  <si>
    <t>IA00009</t>
  </si>
  <si>
    <t>MISSISSIPPI RIVER DAM 18</t>
  </si>
  <si>
    <t>POOL 18</t>
  </si>
  <si>
    <t>IA00010</t>
  </si>
  <si>
    <t>CORALVILLE DAM</t>
  </si>
  <si>
    <t>CORALVILLE LAKE</t>
  </si>
  <si>
    <t>IA00012</t>
  </si>
  <si>
    <t>12.827</t>
  </si>
  <si>
    <t>207.3</t>
  </si>
  <si>
    <t>7080208002477</t>
  </si>
  <si>
    <t>20346</t>
  </si>
  <si>
    <t>7080208</t>
  </si>
  <si>
    <t>0.56</t>
  </si>
  <si>
    <t>7080208006</t>
  </si>
  <si>
    <t>21086</t>
  </si>
  <si>
    <t>RED ROCK DAM</t>
  </si>
  <si>
    <t>LAKE RED ROCK</t>
  </si>
  <si>
    <t>IA00013</t>
  </si>
  <si>
    <t>3.463</t>
  </si>
  <si>
    <t>Lake Red Rock</t>
  </si>
  <si>
    <t>21091</t>
  </si>
  <si>
    <t>BIG CREEK DIVERSION DAM</t>
  </si>
  <si>
    <t>BIG CREEK LAKE</t>
  </si>
  <si>
    <t>IA00014</t>
  </si>
  <si>
    <t>Big Creek Lake</t>
  </si>
  <si>
    <t>7100004000996</t>
  </si>
  <si>
    <t>20354</t>
  </si>
  <si>
    <t>7100004</t>
  </si>
  <si>
    <t>1.06</t>
  </si>
  <si>
    <t>7100004008</t>
  </si>
  <si>
    <t>BIG CREEK TERMINAL DAM</t>
  </si>
  <si>
    <t>IA00015</t>
  </si>
  <si>
    <t>56.127</t>
  </si>
  <si>
    <t>904</t>
  </si>
  <si>
    <t>Rathbun Lake</t>
  </si>
  <si>
    <t>10280201011615</t>
  </si>
  <si>
    <t>25859</t>
  </si>
  <si>
    <t>10280201</t>
  </si>
  <si>
    <t>0.9</t>
  </si>
  <si>
    <t>10280201017</t>
  </si>
  <si>
    <t>26715</t>
  </si>
  <si>
    <t>RATHBUN DAM</t>
  </si>
  <si>
    <t>RATHBUN LAKE</t>
  </si>
  <si>
    <t>IA00016</t>
  </si>
  <si>
    <t>21.965</t>
  </si>
  <si>
    <t>Big Creek Pounding Area</t>
  </si>
  <si>
    <t>7100004001017</t>
  </si>
  <si>
    <t>20353</t>
  </si>
  <si>
    <t>1.77</t>
  </si>
  <si>
    <t>7100004003</t>
  </si>
  <si>
    <t>21090</t>
  </si>
  <si>
    <t>SAYLORVILLE DAM</t>
  </si>
  <si>
    <t>SAYLORVILLE LAKE</t>
  </si>
  <si>
    <t>IA00017</t>
  </si>
  <si>
    <t>LAKE ICARIA DAM (SITE M-1-A WALTERS CR)</t>
  </si>
  <si>
    <t>WALTERS 2029</t>
  </si>
  <si>
    <t>IA00077</t>
  </si>
  <si>
    <t>3.031</t>
  </si>
  <si>
    <t>Lake Icaria</t>
  </si>
  <si>
    <t>10240010000973</t>
  </si>
  <si>
    <t>23937</t>
  </si>
  <si>
    <t>10240010</t>
  </si>
  <si>
    <t>0.57</t>
  </si>
  <si>
    <t>10240010029</t>
  </si>
  <si>
    <t>24770</t>
  </si>
  <si>
    <t>LAKE SUNDOWN DAM</t>
  </si>
  <si>
    <t>IA00098</t>
  </si>
  <si>
    <t>1.525</t>
  </si>
  <si>
    <t>7100009018043</t>
  </si>
  <si>
    <t>WEST LAKE DAM</t>
  </si>
  <si>
    <t>IA00213</t>
  </si>
  <si>
    <t>1.16</t>
  </si>
  <si>
    <t>West Lake</t>
  </si>
  <si>
    <t>7100008003707</t>
  </si>
  <si>
    <t>LAKE WAPELLO DAM</t>
  </si>
  <si>
    <t>IA00301</t>
  </si>
  <si>
    <t>1.077</t>
  </si>
  <si>
    <t>Lake Wapello</t>
  </si>
  <si>
    <t>7100009014782</t>
  </si>
  <si>
    <t>LAKE PANORAMA DAM</t>
  </si>
  <si>
    <t>IA00415</t>
  </si>
  <si>
    <t>4.762</t>
  </si>
  <si>
    <t>Lake Panorama</t>
  </si>
  <si>
    <t>7100007001337</t>
  </si>
  <si>
    <t>19440</t>
  </si>
  <si>
    <t>7100007</t>
  </si>
  <si>
    <t>0.99</t>
  </si>
  <si>
    <t>7100007008</t>
  </si>
  <si>
    <t>20163</t>
  </si>
  <si>
    <t>BAYS BRANCH LAKE DAM</t>
  </si>
  <si>
    <t>IA00434</t>
  </si>
  <si>
    <t>ROCK CREEK LAKE DAM</t>
  </si>
  <si>
    <t>IA00537</t>
  </si>
  <si>
    <t>2.084</t>
  </si>
  <si>
    <t>Rock Creek Lake</t>
  </si>
  <si>
    <t>7080106002670</t>
  </si>
  <si>
    <t>18854</t>
  </si>
  <si>
    <t>7080106</t>
  </si>
  <si>
    <t>0.55</t>
  </si>
  <si>
    <t>7080106018</t>
  </si>
  <si>
    <t>19572</t>
  </si>
  <si>
    <t>BUFFALO CREEK GAME MANAGEMENT DAM</t>
  </si>
  <si>
    <t>IA00571</t>
  </si>
  <si>
    <t>ROBERTS CREEK DAM</t>
  </si>
  <si>
    <t>IA00655</t>
  </si>
  <si>
    <t>HENDRICKSON MARSH DAM</t>
  </si>
  <si>
    <t>IA00669</t>
  </si>
  <si>
    <t>WILLOW SLOUGH DAM</t>
  </si>
  <si>
    <t>IA00696</t>
  </si>
  <si>
    <t>LAKE PONDEROSA DAM</t>
  </si>
  <si>
    <t>IA00972</t>
  </si>
  <si>
    <t>SUN VALLEY LAKE DAM</t>
  </si>
  <si>
    <t>IA00973</t>
  </si>
  <si>
    <t>1.61</t>
  </si>
  <si>
    <t>Sun Valley Lake</t>
  </si>
  <si>
    <t>10280102003044</t>
  </si>
  <si>
    <t>LAKE OF THE HILLS DAM</t>
  </si>
  <si>
    <t>I-280 Lake Dam</t>
  </si>
  <si>
    <t>IA00978</t>
  </si>
  <si>
    <t>HICKORY HILLS RECREATION DAM</t>
  </si>
  <si>
    <t>IA01030</t>
  </si>
  <si>
    <t>GREEN VALLEY LAKE DAM</t>
  </si>
  <si>
    <t>IA01097</t>
  </si>
  <si>
    <t>1.336</t>
  </si>
  <si>
    <t>Green Valley Lake</t>
  </si>
  <si>
    <t>10240012001201</t>
  </si>
  <si>
    <t>CEDAR RAPIDS MILLDAM IEL&amp;P</t>
  </si>
  <si>
    <t>IA01270</t>
  </si>
  <si>
    <t>DES MOINES-CENTER STREET MILLDAM</t>
  </si>
  <si>
    <t>IA01286</t>
  </si>
  <si>
    <t>HUMBOLDT MILLDAM</t>
  </si>
  <si>
    <t>IA01295</t>
  </si>
  <si>
    <t>HATWICK LAKE DAM</t>
  </si>
  <si>
    <t>Lake Delhi Dam</t>
  </si>
  <si>
    <t>IA01297</t>
  </si>
  <si>
    <t>2.048</t>
  </si>
  <si>
    <t>Hartwick Lake</t>
  </si>
  <si>
    <t>7060006002472</t>
  </si>
  <si>
    <t>18492</t>
  </si>
  <si>
    <t>7060006</t>
  </si>
  <si>
    <t>1.12</t>
  </si>
  <si>
    <t>7060006028</t>
  </si>
  <si>
    <t>19206</t>
  </si>
  <si>
    <t>INDEPENDENCE MILLDAM</t>
  </si>
  <si>
    <t>IA01300</t>
  </si>
  <si>
    <t>MAQUOKETA MILLDAM</t>
  </si>
  <si>
    <t>IA01302</t>
  </si>
  <si>
    <t>IOWA FALLS MILLDAM</t>
  </si>
  <si>
    <t>IA01304</t>
  </si>
  <si>
    <t>MONTICELLO MILLDAM</t>
  </si>
  <si>
    <t>IA01313</t>
  </si>
  <si>
    <t>NASHUA MILLDAM</t>
  </si>
  <si>
    <t>IA01314</t>
  </si>
  <si>
    <t>OAKLAND MILLS DAM</t>
  </si>
  <si>
    <t>IA01315</t>
  </si>
  <si>
    <t>OTTUMWA WATER WORKS DAM</t>
  </si>
  <si>
    <t>IA01316</t>
  </si>
  <si>
    <t>WATERLOO MILLDAM</t>
  </si>
  <si>
    <t>IA01320</t>
  </si>
  <si>
    <t>LAKE MACBRIDE DAM</t>
  </si>
  <si>
    <t>IA01352</t>
  </si>
  <si>
    <t>LAKE DARLING DAM</t>
  </si>
  <si>
    <t>IA01381</t>
  </si>
  <si>
    <t>FERTILE MILL DAM</t>
  </si>
  <si>
    <t>IA01967</t>
  </si>
  <si>
    <t>BADGER CREEK WATERSHED SITE M-1-A</t>
  </si>
  <si>
    <t>BADGER CREEK LAKE</t>
  </si>
  <si>
    <t>IA02026</t>
  </si>
  <si>
    <t>PLEASANT CREEK LAKE DAM</t>
  </si>
  <si>
    <t>IA02083</t>
  </si>
  <si>
    <t>1.563</t>
  </si>
  <si>
    <t>251.5</t>
  </si>
  <si>
    <t>7080205002723</t>
  </si>
  <si>
    <t>TWELVE MILE CR. WATERSHED SITE M-1</t>
  </si>
  <si>
    <t>TWELVE MILE CREEK M-1</t>
  </si>
  <si>
    <t>IA02194</t>
  </si>
  <si>
    <t>LITTLE RIVER WATERSHED SITE M-1</t>
  </si>
  <si>
    <t>LITTLE RIVER M-1</t>
  </si>
  <si>
    <t>IA02263</t>
  </si>
  <si>
    <t>10280102026343</t>
  </si>
  <si>
    <t>LAKE SUGEMA DAM</t>
  </si>
  <si>
    <t>INDIAN CR - VAN BUREN WATERSHED SITE M-</t>
  </si>
  <si>
    <t>IA02626</t>
  </si>
  <si>
    <t>THREE MILE RESERVOIR DAM</t>
  </si>
  <si>
    <t>THREE MILE CREEK WATERSHED SITE M-2</t>
  </si>
  <si>
    <t>IA02944</t>
  </si>
  <si>
    <t>BRUSHY CREEK DAM</t>
  </si>
  <si>
    <t>IA03116</t>
  </si>
  <si>
    <t>2.686</t>
  </si>
  <si>
    <t>7100004002696</t>
  </si>
  <si>
    <t>19358</t>
  </si>
  <si>
    <t>0.89</t>
  </si>
  <si>
    <t>7100004017</t>
  </si>
  <si>
    <t>20080</t>
  </si>
  <si>
    <t>DESOTO DAM</t>
  </si>
  <si>
    <t>IA82901</t>
  </si>
  <si>
    <t>3.445</t>
  </si>
  <si>
    <t>DeSoto Lake</t>
  </si>
  <si>
    <t>10230006001196</t>
  </si>
  <si>
    <t>23653</t>
  </si>
  <si>
    <t>10230006</t>
  </si>
  <si>
    <t>2.94</t>
  </si>
  <si>
    <t>10230006019</t>
  </si>
  <si>
    <t>24484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</si>
</sst>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49" fontId="0" fillId="0" borderId="0" xfId="0" applyNumberFormat="1" applyFill="1"/>
    <xf numFmtId="0" fontId="4" fillId="0" borderId="1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5"/>
  <sheetViews>
    <sheetView tabSelected="1" workbookViewId="0">
      <selection sqref="A1:XFD1048576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1937</v>
      </c>
      <c r="E3" s="2">
        <f t="shared" ref="E3:E31" si="0">2015-D3</f>
        <v>78</v>
      </c>
      <c r="F3" s="2">
        <v>11</v>
      </c>
      <c r="G3" s="2">
        <v>43</v>
      </c>
      <c r="H3" s="2">
        <v>326000</v>
      </c>
      <c r="I3" s="2">
        <v>0</v>
      </c>
      <c r="J3" s="2">
        <v>170000</v>
      </c>
      <c r="K3" s="2">
        <v>170000</v>
      </c>
      <c r="L3" s="2">
        <f t="shared" ref="L3:L55" si="1">K3*43559.9</f>
        <v>7405183000</v>
      </c>
      <c r="M3" s="2">
        <v>19613</v>
      </c>
      <c r="N3" s="2">
        <f t="shared" ref="N3:N55" si="2">M3*43560</f>
        <v>854342280</v>
      </c>
      <c r="O3" s="2">
        <f t="shared" ref="O3:O55" si="3">M3*0.0015625</f>
        <v>30.645312500000003</v>
      </c>
      <c r="P3" s="2">
        <f t="shared" ref="P3:P55" si="4">M3*4046.86</f>
        <v>79371065.180000007</v>
      </c>
      <c r="Q3" s="2">
        <f t="shared" ref="Q3:Q55" si="5">M3*0.00404686</f>
        <v>79.371065180000002</v>
      </c>
      <c r="R3" s="2">
        <v>81600</v>
      </c>
      <c r="S3" s="2">
        <f t="shared" ref="S3:S55" si="6">R3*2.58999</f>
        <v>211343.18399999998</v>
      </c>
      <c r="T3" s="2">
        <f t="shared" ref="T3:T55" si="7">R3*640</f>
        <v>52224000</v>
      </c>
      <c r="U3" s="2">
        <f t="shared" ref="U3:U55" si="8">R3*27880000</f>
        <v>2275008000000</v>
      </c>
      <c r="V3" s="2">
        <v>614136.69574999996</v>
      </c>
      <c r="W3" s="2">
        <f t="shared" ref="W3:W55" si="9">V3*0.0003048</f>
        <v>187.18886486459996</v>
      </c>
      <c r="X3" s="2">
        <f t="shared" ref="X3:X55" si="10">V3*0.000189394</f>
        <v>116.3138053548755</v>
      </c>
      <c r="Y3" s="2">
        <f t="shared" ref="Y3:Y55" si="11">X3/(2*(SQRT(3.1416*O3)))</f>
        <v>5.9271210572743547</v>
      </c>
      <c r="Z3" s="2">
        <f t="shared" ref="Z3:Z55" si="12">L3/N3</f>
        <v>8.6677004911895494</v>
      </c>
      <c r="AA3" s="2">
        <f t="shared" ref="AA3:AA55" si="13">W3/AK3</f>
        <v>0.89268652089354061</v>
      </c>
      <c r="AB3" s="2">
        <f t="shared" ref="AB3:AB55" si="14">3*Z3/AC3</f>
        <v>2.3639183157789678</v>
      </c>
      <c r="AC3" s="2">
        <v>11</v>
      </c>
      <c r="AD3" s="2">
        <f t="shared" ref="AD3:AD55" si="15">Z3/AC3</f>
        <v>0.78797277192632265</v>
      </c>
      <c r="AE3" s="2">
        <v>4534.6099999999997</v>
      </c>
      <c r="AF3" s="2">
        <f t="shared" ref="AF3:AF55" si="16">T3/M3</f>
        <v>2662.7237036659358</v>
      </c>
      <c r="AG3" s="2">
        <f t="shared" ref="AG3:AG55" si="17">50*Z3*SQRT(3.1416)*(SQRT(N3))^-1</f>
        <v>2.6280486152031324E-2</v>
      </c>
      <c r="AH3" s="2">
        <f t="shared" ref="AH3:AH55" si="18">P3/AJ3</f>
        <v>0.37851332709560137</v>
      </c>
      <c r="AI3" s="2">
        <f t="shared" ref="AI3:AI55" si="19">J3*43559.9</f>
        <v>7405183000</v>
      </c>
      <c r="AJ3" s="2">
        <f t="shared" ref="AJ3:AJ55" si="20">J3*1233.48</f>
        <v>209691600</v>
      </c>
      <c r="AK3" s="2">
        <f t="shared" ref="AK3:AK55" si="21">AJ3/10^6</f>
        <v>209.69159999999999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5</v>
      </c>
      <c r="AT3" s="2" t="s">
        <v>141</v>
      </c>
      <c r="AU3" s="2" t="s">
        <v>142</v>
      </c>
      <c r="AV3" s="2">
        <v>6</v>
      </c>
      <c r="AW3" s="5">
        <v>79</v>
      </c>
      <c r="AX3" s="5">
        <v>21</v>
      </c>
      <c r="AY3" s="5">
        <v>1</v>
      </c>
      <c r="AZ3" s="5">
        <v>1</v>
      </c>
      <c r="BA3" s="5">
        <v>2</v>
      </c>
      <c r="BB3" s="5">
        <v>0.3</v>
      </c>
      <c r="BC3" s="5">
        <v>0.9</v>
      </c>
      <c r="BD3" s="5">
        <v>0.3</v>
      </c>
      <c r="BE3" s="5">
        <v>1.5</v>
      </c>
      <c r="BF3" s="5">
        <v>4</v>
      </c>
      <c r="BG3" s="2">
        <v>0</v>
      </c>
      <c r="BH3" s="5">
        <v>0.1</v>
      </c>
      <c r="BI3" s="2">
        <v>0</v>
      </c>
      <c r="BJ3" s="5">
        <v>3.7</v>
      </c>
      <c r="BK3" s="5">
        <v>11.6</v>
      </c>
      <c r="BL3" s="5">
        <v>74.5</v>
      </c>
      <c r="BM3" s="2">
        <v>0</v>
      </c>
      <c r="BN3" s="5">
        <v>0.1</v>
      </c>
      <c r="BO3" s="5">
        <v>243396</v>
      </c>
      <c r="BP3" s="5">
        <v>59058</v>
      </c>
      <c r="BQ3" s="5">
        <v>8</v>
      </c>
      <c r="BR3" s="5">
        <v>2</v>
      </c>
      <c r="BS3" s="5">
        <v>0.06</v>
      </c>
      <c r="BT3" s="5">
        <v>0.01</v>
      </c>
      <c r="BU3" s="5">
        <v>564429</v>
      </c>
      <c r="BV3" s="5">
        <v>18</v>
      </c>
      <c r="BW3" s="5">
        <v>0.14000000000000001</v>
      </c>
      <c r="BX3" s="5">
        <v>58429594</v>
      </c>
      <c r="BY3" s="5">
        <v>1671497</v>
      </c>
      <c r="BZ3" s="5">
        <v>1903</v>
      </c>
      <c r="CA3" s="5">
        <v>54</v>
      </c>
      <c r="CB3" s="5">
        <v>14.49</v>
      </c>
      <c r="CC3" s="5">
        <v>0.43</v>
      </c>
      <c r="CD3" s="5">
        <v>3</v>
      </c>
      <c r="CE3" s="5">
        <v>9</v>
      </c>
      <c r="CF3" s="5">
        <v>85</v>
      </c>
      <c r="CG3" s="5">
        <v>36</v>
      </c>
      <c r="CH3" s="5">
        <v>6</v>
      </c>
      <c r="CI3" s="2">
        <v>0</v>
      </c>
      <c r="CJ3" s="5">
        <v>1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5">
        <v>2</v>
      </c>
      <c r="CQ3" s="5">
        <v>6</v>
      </c>
      <c r="CR3" s="5">
        <v>53</v>
      </c>
      <c r="CS3" s="5">
        <v>0.84379999999999999</v>
      </c>
      <c r="CT3" s="5">
        <v>0.74341000000000002</v>
      </c>
      <c r="CU3" s="2" t="s">
        <v>143</v>
      </c>
    </row>
    <row r="4" spans="1:99" s="2" customFormat="1" x14ac:dyDescent="0.25">
      <c r="A4" s="2" t="s">
        <v>144</v>
      </c>
      <c r="B4" s="2" t="s">
        <v>145</v>
      </c>
      <c r="C4" s="2" t="s">
        <v>146</v>
      </c>
      <c r="D4" s="2">
        <v>1938</v>
      </c>
      <c r="E4" s="2">
        <f t="shared" si="0"/>
        <v>77</v>
      </c>
      <c r="F4" s="2">
        <v>9</v>
      </c>
      <c r="G4" s="2">
        <v>44</v>
      </c>
      <c r="H4" s="2">
        <v>32700</v>
      </c>
      <c r="I4" s="2">
        <v>0</v>
      </c>
      <c r="J4" s="2">
        <v>92000</v>
      </c>
      <c r="K4" s="2">
        <v>92000</v>
      </c>
      <c r="L4" s="2">
        <f t="shared" si="1"/>
        <v>4007510800</v>
      </c>
      <c r="M4" s="2">
        <v>10500</v>
      </c>
      <c r="N4" s="2">
        <f t="shared" si="2"/>
        <v>457380000</v>
      </c>
      <c r="O4" s="2">
        <f t="shared" si="3"/>
        <v>16.40625</v>
      </c>
      <c r="P4" s="2">
        <f t="shared" si="4"/>
        <v>42492030</v>
      </c>
      <c r="Q4" s="2">
        <f t="shared" si="5"/>
        <v>42.49203</v>
      </c>
      <c r="R4" s="2">
        <v>82400</v>
      </c>
      <c r="S4" s="2">
        <f t="shared" si="6"/>
        <v>213415.17599999998</v>
      </c>
      <c r="T4" s="2">
        <f t="shared" si="7"/>
        <v>52736000</v>
      </c>
      <c r="U4" s="2">
        <f t="shared" si="8"/>
        <v>2297312000000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8.7618846473391923</v>
      </c>
      <c r="AA4" s="2">
        <f t="shared" si="13"/>
        <v>0</v>
      </c>
      <c r="AB4" s="2">
        <f t="shared" si="14"/>
        <v>2.9206282157797308</v>
      </c>
      <c r="AC4" s="2">
        <v>9</v>
      </c>
      <c r="AD4" s="2">
        <f t="shared" si="15"/>
        <v>0.97354273859324358</v>
      </c>
      <c r="AE4" s="2" t="s">
        <v>135</v>
      </c>
      <c r="AF4" s="2">
        <f t="shared" si="16"/>
        <v>5022.4761904761908</v>
      </c>
      <c r="AG4" s="2">
        <f t="shared" si="17"/>
        <v>3.630817288056478E-2</v>
      </c>
      <c r="AH4" s="2">
        <f t="shared" si="18"/>
        <v>0.37444457251382091</v>
      </c>
      <c r="AI4" s="2">
        <f t="shared" si="19"/>
        <v>4007510800</v>
      </c>
      <c r="AJ4" s="2">
        <f t="shared" si="20"/>
        <v>113480160</v>
      </c>
      <c r="AK4" s="2">
        <f t="shared" si="21"/>
        <v>113.48016</v>
      </c>
      <c r="AL4" s="2" t="s">
        <v>135</v>
      </c>
      <c r="AM4" s="2" t="s">
        <v>135</v>
      </c>
      <c r="AN4" s="2" t="s">
        <v>135</v>
      </c>
      <c r="AO4" s="2" t="s">
        <v>135</v>
      </c>
      <c r="AP4" s="2" t="s">
        <v>135</v>
      </c>
      <c r="AQ4" s="2" t="s">
        <v>135</v>
      </c>
      <c r="AR4" s="2" t="s">
        <v>135</v>
      </c>
      <c r="AS4" s="2">
        <v>0</v>
      </c>
      <c r="AT4" s="2" t="s">
        <v>135</v>
      </c>
      <c r="AU4" s="2" t="s">
        <v>135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143</v>
      </c>
    </row>
    <row r="5" spans="1:99" s="2" customFormat="1" x14ac:dyDescent="0.25">
      <c r="A5" s="2" t="s">
        <v>147</v>
      </c>
      <c r="B5" s="2" t="s">
        <v>148</v>
      </c>
      <c r="C5" s="2" t="s">
        <v>149</v>
      </c>
      <c r="D5" s="2">
        <v>1939</v>
      </c>
      <c r="E5" s="2">
        <f t="shared" si="0"/>
        <v>76</v>
      </c>
      <c r="F5" s="2">
        <v>11</v>
      </c>
      <c r="G5" s="2">
        <v>44</v>
      </c>
      <c r="H5" s="2">
        <v>337000</v>
      </c>
      <c r="I5" s="2">
        <v>0</v>
      </c>
      <c r="J5" s="2">
        <v>192000</v>
      </c>
      <c r="K5" s="2">
        <v>192000</v>
      </c>
      <c r="L5" s="2">
        <f t="shared" si="1"/>
        <v>8363500800</v>
      </c>
      <c r="M5" s="2">
        <v>29103</v>
      </c>
      <c r="N5" s="2">
        <f t="shared" si="2"/>
        <v>1267726680</v>
      </c>
      <c r="O5" s="2">
        <f t="shared" si="3"/>
        <v>45.473437500000003</v>
      </c>
      <c r="P5" s="2">
        <f t="shared" si="4"/>
        <v>117775766.58</v>
      </c>
      <c r="Q5" s="2">
        <f t="shared" si="5"/>
        <v>117.77576658000001</v>
      </c>
      <c r="R5" s="2">
        <v>85500</v>
      </c>
      <c r="S5" s="2">
        <f t="shared" si="6"/>
        <v>221444.14499999999</v>
      </c>
      <c r="T5" s="2">
        <f t="shared" si="7"/>
        <v>54720000</v>
      </c>
      <c r="U5" s="2">
        <f t="shared" si="8"/>
        <v>2383740000000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6.5972428694172471</v>
      </c>
      <c r="AA5" s="2">
        <f t="shared" si="13"/>
        <v>0</v>
      </c>
      <c r="AB5" s="2">
        <f t="shared" si="14"/>
        <v>1.7992480552956129</v>
      </c>
      <c r="AC5" s="2">
        <v>11</v>
      </c>
      <c r="AD5" s="2">
        <f t="shared" si="15"/>
        <v>0.59974935176520427</v>
      </c>
      <c r="AE5" s="2" t="s">
        <v>135</v>
      </c>
      <c r="AF5" s="2">
        <f t="shared" si="16"/>
        <v>1880.218534171735</v>
      </c>
      <c r="AG5" s="2">
        <f t="shared" si="17"/>
        <v>1.6420830025418102E-2</v>
      </c>
      <c r="AH5" s="2">
        <f t="shared" si="18"/>
        <v>0.49730474019643611</v>
      </c>
      <c r="AI5" s="2">
        <f t="shared" si="19"/>
        <v>8363500800</v>
      </c>
      <c r="AJ5" s="2">
        <f t="shared" si="20"/>
        <v>236828160</v>
      </c>
      <c r="AK5" s="2">
        <f t="shared" si="21"/>
        <v>236.82816</v>
      </c>
      <c r="AL5" s="2" t="s">
        <v>135</v>
      </c>
      <c r="AM5" s="2" t="s">
        <v>135</v>
      </c>
      <c r="AN5" s="2" t="s">
        <v>135</v>
      </c>
      <c r="AO5" s="2" t="s">
        <v>135</v>
      </c>
      <c r="AP5" s="2" t="s">
        <v>135</v>
      </c>
      <c r="AQ5" s="2" t="s">
        <v>135</v>
      </c>
      <c r="AR5" s="2" t="s">
        <v>135</v>
      </c>
      <c r="AS5" s="2">
        <v>0</v>
      </c>
      <c r="AT5" s="2" t="s">
        <v>135</v>
      </c>
      <c r="AU5" s="2" t="s">
        <v>135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143</v>
      </c>
    </row>
    <row r="6" spans="1:99" s="2" customFormat="1" x14ac:dyDescent="0.25">
      <c r="A6" s="2" t="s">
        <v>150</v>
      </c>
      <c r="B6" s="2" t="s">
        <v>151</v>
      </c>
      <c r="C6" s="2" t="s">
        <v>152</v>
      </c>
      <c r="D6" s="2">
        <v>1939</v>
      </c>
      <c r="E6" s="2">
        <f t="shared" si="0"/>
        <v>76</v>
      </c>
      <c r="F6" s="2">
        <v>11</v>
      </c>
      <c r="G6" s="2">
        <v>39</v>
      </c>
      <c r="H6" s="2">
        <v>344000</v>
      </c>
      <c r="I6" s="2">
        <v>0</v>
      </c>
      <c r="J6" s="2">
        <v>82000</v>
      </c>
      <c r="K6" s="2">
        <v>82000</v>
      </c>
      <c r="L6" s="2">
        <f t="shared" si="1"/>
        <v>3571911800</v>
      </c>
      <c r="M6" s="2">
        <v>10450</v>
      </c>
      <c r="N6" s="2">
        <f t="shared" si="2"/>
        <v>455202000</v>
      </c>
      <c r="O6" s="2">
        <f t="shared" si="3"/>
        <v>16.328125</v>
      </c>
      <c r="P6" s="2">
        <f t="shared" si="4"/>
        <v>42289687</v>
      </c>
      <c r="Q6" s="2">
        <f t="shared" si="5"/>
        <v>42.289687000000001</v>
      </c>
      <c r="R6" s="2">
        <v>88400</v>
      </c>
      <c r="S6" s="2">
        <f t="shared" si="6"/>
        <v>228955.11599999998</v>
      </c>
      <c r="T6" s="2">
        <f t="shared" si="7"/>
        <v>56576000</v>
      </c>
      <c r="U6" s="2">
        <f t="shared" si="8"/>
        <v>2464592000000</v>
      </c>
      <c r="W6" s="2">
        <f t="shared" si="9"/>
        <v>0</v>
      </c>
      <c r="X6" s="2">
        <f t="shared" si="10"/>
        <v>0</v>
      </c>
      <c r="Y6" s="2">
        <f t="shared" si="11"/>
        <v>0</v>
      </c>
      <c r="Z6" s="2">
        <f t="shared" si="12"/>
        <v>7.8468719381725034</v>
      </c>
      <c r="AA6" s="2">
        <f t="shared" si="13"/>
        <v>0</v>
      </c>
      <c r="AB6" s="2">
        <f t="shared" si="14"/>
        <v>2.1400559831379553</v>
      </c>
      <c r="AC6" s="2">
        <v>11</v>
      </c>
      <c r="AD6" s="2">
        <f t="shared" si="15"/>
        <v>0.71335199437931851</v>
      </c>
      <c r="AE6" s="2" t="s">
        <v>135</v>
      </c>
      <c r="AF6" s="2">
        <f t="shared" si="16"/>
        <v>5413.9712918660289</v>
      </c>
      <c r="AG6" s="2">
        <f t="shared" si="17"/>
        <v>3.2594170471761767E-2</v>
      </c>
      <c r="AH6" s="2">
        <f t="shared" si="18"/>
        <v>0.41810802789173918</v>
      </c>
      <c r="AI6" s="2">
        <f t="shared" si="19"/>
        <v>3571911800</v>
      </c>
      <c r="AJ6" s="2">
        <f t="shared" si="20"/>
        <v>101145360</v>
      </c>
      <c r="AK6" s="2">
        <f t="shared" si="21"/>
        <v>101.14536</v>
      </c>
      <c r="AL6" s="2" t="s">
        <v>135</v>
      </c>
      <c r="AM6" s="2" t="s">
        <v>135</v>
      </c>
      <c r="AN6" s="2" t="s">
        <v>135</v>
      </c>
      <c r="AO6" s="2" t="s">
        <v>135</v>
      </c>
      <c r="AP6" s="2" t="s">
        <v>135</v>
      </c>
      <c r="AQ6" s="2" t="s">
        <v>135</v>
      </c>
      <c r="AR6" s="2" t="s">
        <v>135</v>
      </c>
      <c r="AS6" s="2">
        <v>0</v>
      </c>
      <c r="AT6" s="2" t="s">
        <v>135</v>
      </c>
      <c r="AU6" s="2" t="s">
        <v>135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143</v>
      </c>
    </row>
    <row r="7" spans="1:99" s="2" customFormat="1" x14ac:dyDescent="0.25">
      <c r="A7" s="2" t="s">
        <v>153</v>
      </c>
      <c r="B7" s="2" t="s">
        <v>154</v>
      </c>
      <c r="C7" s="2" t="s">
        <v>155</v>
      </c>
      <c r="D7" s="2">
        <v>1934</v>
      </c>
      <c r="E7" s="2">
        <f t="shared" si="0"/>
        <v>81</v>
      </c>
      <c r="F7" s="2">
        <v>16</v>
      </c>
      <c r="G7" s="2">
        <v>41</v>
      </c>
      <c r="H7" s="2">
        <v>345000</v>
      </c>
      <c r="I7" s="2">
        <v>0</v>
      </c>
      <c r="J7" s="2">
        <v>30000</v>
      </c>
      <c r="K7" s="2">
        <v>30000</v>
      </c>
      <c r="L7" s="2">
        <f t="shared" si="1"/>
        <v>1306797000</v>
      </c>
      <c r="M7" s="2">
        <v>3740</v>
      </c>
      <c r="N7" s="2">
        <f t="shared" si="2"/>
        <v>162914400</v>
      </c>
      <c r="O7" s="2">
        <f t="shared" si="3"/>
        <v>5.84375</v>
      </c>
      <c r="P7" s="2">
        <f t="shared" si="4"/>
        <v>15135256.4</v>
      </c>
      <c r="Q7" s="2">
        <f t="shared" si="5"/>
        <v>15.135256400000001</v>
      </c>
      <c r="R7" s="2">
        <v>88500</v>
      </c>
      <c r="S7" s="2">
        <f t="shared" si="6"/>
        <v>229214.11499999999</v>
      </c>
      <c r="T7" s="2">
        <f t="shared" si="7"/>
        <v>56640000</v>
      </c>
      <c r="U7" s="2">
        <f t="shared" si="8"/>
        <v>2467380000000</v>
      </c>
      <c r="W7" s="2">
        <f t="shared" si="9"/>
        <v>0</v>
      </c>
      <c r="X7" s="2">
        <f t="shared" si="10"/>
        <v>0</v>
      </c>
      <c r="Y7" s="2">
        <f t="shared" si="11"/>
        <v>0</v>
      </c>
      <c r="Z7" s="2">
        <f t="shared" si="12"/>
        <v>8.0213719597530968</v>
      </c>
      <c r="AA7" s="2">
        <f t="shared" si="13"/>
        <v>0</v>
      </c>
      <c r="AB7" s="2">
        <f t="shared" si="14"/>
        <v>1.5040072424537057</v>
      </c>
      <c r="AC7" s="2">
        <v>16</v>
      </c>
      <c r="AD7" s="2">
        <f t="shared" si="15"/>
        <v>0.50133574748456855</v>
      </c>
      <c r="AE7" s="2" t="s">
        <v>135</v>
      </c>
      <c r="AF7" s="2">
        <f t="shared" si="16"/>
        <v>15144.385026737968</v>
      </c>
      <c r="AG7" s="2">
        <f t="shared" si="17"/>
        <v>5.5694763913583085E-2</v>
      </c>
      <c r="AH7" s="2">
        <f t="shared" si="18"/>
        <v>0.40901234447795398</v>
      </c>
      <c r="AI7" s="2">
        <f t="shared" si="19"/>
        <v>1306797000</v>
      </c>
      <c r="AJ7" s="2">
        <f t="shared" si="20"/>
        <v>37004400</v>
      </c>
      <c r="AK7" s="2">
        <f t="shared" si="21"/>
        <v>37.004399999999997</v>
      </c>
      <c r="AL7" s="2" t="s">
        <v>135</v>
      </c>
      <c r="AM7" s="2" t="s">
        <v>135</v>
      </c>
      <c r="AN7" s="2" t="s">
        <v>135</v>
      </c>
      <c r="AO7" s="2" t="s">
        <v>135</v>
      </c>
      <c r="AP7" s="2" t="s">
        <v>135</v>
      </c>
      <c r="AQ7" s="2" t="s">
        <v>135</v>
      </c>
      <c r="AR7" s="2" t="s">
        <v>135</v>
      </c>
      <c r="AS7" s="2">
        <v>0</v>
      </c>
      <c r="AT7" s="2" t="s">
        <v>135</v>
      </c>
      <c r="AU7" s="2" t="s">
        <v>135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143</v>
      </c>
    </row>
    <row r="8" spans="1:99" s="2" customFormat="1" x14ac:dyDescent="0.25">
      <c r="A8" s="2" t="s">
        <v>156</v>
      </c>
      <c r="B8" s="2" t="s">
        <v>157</v>
      </c>
      <c r="C8" s="2" t="s">
        <v>158</v>
      </c>
      <c r="D8" s="2">
        <v>1937</v>
      </c>
      <c r="E8" s="2">
        <f t="shared" si="0"/>
        <v>78</v>
      </c>
      <c r="F8" s="2">
        <v>9</v>
      </c>
      <c r="G8" s="2">
        <v>34</v>
      </c>
      <c r="H8" s="2">
        <v>379000</v>
      </c>
      <c r="I8" s="2">
        <v>0</v>
      </c>
      <c r="J8" s="2">
        <v>88000</v>
      </c>
      <c r="K8" s="2">
        <v>88000</v>
      </c>
      <c r="L8" s="2">
        <f t="shared" si="1"/>
        <v>3833271200</v>
      </c>
      <c r="M8" s="2">
        <v>12047</v>
      </c>
      <c r="N8" s="2">
        <f t="shared" si="2"/>
        <v>524767320</v>
      </c>
      <c r="O8" s="2">
        <f t="shared" si="3"/>
        <v>18.823437500000001</v>
      </c>
      <c r="P8" s="2">
        <f t="shared" si="4"/>
        <v>48752522.420000002</v>
      </c>
      <c r="Q8" s="2">
        <f t="shared" si="5"/>
        <v>48.752522420000005</v>
      </c>
      <c r="R8" s="2">
        <v>99400</v>
      </c>
      <c r="S8" s="2">
        <f t="shared" si="6"/>
        <v>257445.00599999996</v>
      </c>
      <c r="T8" s="2">
        <f t="shared" si="7"/>
        <v>63616000</v>
      </c>
      <c r="U8" s="2">
        <f t="shared" si="8"/>
        <v>2771272000000</v>
      </c>
      <c r="W8" s="2">
        <f t="shared" si="9"/>
        <v>0</v>
      </c>
      <c r="X8" s="2">
        <f t="shared" si="10"/>
        <v>0</v>
      </c>
      <c r="Y8" s="2">
        <f t="shared" si="11"/>
        <v>0</v>
      </c>
      <c r="Z8" s="2">
        <f t="shared" si="12"/>
        <v>7.30470639825666</v>
      </c>
      <c r="AA8" s="2">
        <f t="shared" si="13"/>
        <v>0</v>
      </c>
      <c r="AB8" s="2">
        <f t="shared" si="14"/>
        <v>2.43490213275222</v>
      </c>
      <c r="AC8" s="2">
        <v>9</v>
      </c>
      <c r="AD8" s="2">
        <f t="shared" si="15"/>
        <v>0.81163404425074004</v>
      </c>
      <c r="AE8" s="2" t="s">
        <v>135</v>
      </c>
      <c r="AF8" s="2">
        <f t="shared" si="16"/>
        <v>5280.6507844276584</v>
      </c>
      <c r="AG8" s="2">
        <f t="shared" si="17"/>
        <v>2.825952271084697E-2</v>
      </c>
      <c r="AH8" s="2">
        <f t="shared" si="18"/>
        <v>0.44914059132771439</v>
      </c>
      <c r="AI8" s="2">
        <f t="shared" si="19"/>
        <v>3833271200</v>
      </c>
      <c r="AJ8" s="2">
        <f t="shared" si="20"/>
        <v>108546240</v>
      </c>
      <c r="AK8" s="2">
        <f t="shared" si="21"/>
        <v>108.54624</v>
      </c>
      <c r="AL8" s="2" t="s">
        <v>135</v>
      </c>
      <c r="AM8" s="2" t="s">
        <v>135</v>
      </c>
      <c r="AN8" s="2" t="s">
        <v>135</v>
      </c>
      <c r="AO8" s="2" t="s">
        <v>135</v>
      </c>
      <c r="AP8" s="2" t="s">
        <v>135</v>
      </c>
      <c r="AQ8" s="2" t="s">
        <v>135</v>
      </c>
      <c r="AR8" s="2" t="s">
        <v>135</v>
      </c>
      <c r="AS8" s="2">
        <v>0</v>
      </c>
      <c r="AT8" s="2" t="s">
        <v>135</v>
      </c>
      <c r="AU8" s="2" t="s">
        <v>135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143</v>
      </c>
    </row>
    <row r="9" spans="1:99" s="2" customFormat="1" x14ac:dyDescent="0.25">
      <c r="A9" s="2" t="s">
        <v>159</v>
      </c>
      <c r="B9" s="2" t="s">
        <v>160</v>
      </c>
      <c r="C9" s="2" t="s">
        <v>161</v>
      </c>
      <c r="D9" s="2">
        <v>1939</v>
      </c>
      <c r="E9" s="2">
        <f t="shared" si="0"/>
        <v>76</v>
      </c>
      <c r="F9" s="2">
        <v>8</v>
      </c>
      <c r="G9" s="2">
        <v>47</v>
      </c>
      <c r="H9" s="2">
        <v>370000</v>
      </c>
      <c r="I9" s="2">
        <v>0</v>
      </c>
      <c r="J9" s="2">
        <v>50000</v>
      </c>
      <c r="K9" s="2">
        <v>50000</v>
      </c>
      <c r="L9" s="2">
        <f t="shared" si="1"/>
        <v>2177995000</v>
      </c>
      <c r="M9" s="2">
        <v>8312</v>
      </c>
      <c r="N9" s="2">
        <f t="shared" si="2"/>
        <v>362070720</v>
      </c>
      <c r="O9" s="2">
        <f t="shared" si="3"/>
        <v>12.987500000000001</v>
      </c>
      <c r="P9" s="2">
        <f t="shared" si="4"/>
        <v>33637500.32</v>
      </c>
      <c r="Q9" s="2">
        <f t="shared" si="5"/>
        <v>33.637500320000001</v>
      </c>
      <c r="R9" s="2">
        <v>99600</v>
      </c>
      <c r="S9" s="2">
        <f t="shared" si="6"/>
        <v>257963.00399999999</v>
      </c>
      <c r="T9" s="2">
        <f t="shared" si="7"/>
        <v>63744000</v>
      </c>
      <c r="U9" s="2">
        <f t="shared" si="8"/>
        <v>2776848000000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6.0153856130647627</v>
      </c>
      <c r="AA9" s="2">
        <f t="shared" si="13"/>
        <v>0</v>
      </c>
      <c r="AB9" s="2">
        <f t="shared" si="14"/>
        <v>2.2557696048992861</v>
      </c>
      <c r="AC9" s="2">
        <v>8</v>
      </c>
      <c r="AD9" s="2">
        <f t="shared" si="15"/>
        <v>0.75192320163309534</v>
      </c>
      <c r="AE9" s="2" t="s">
        <v>135</v>
      </c>
      <c r="AF9" s="2">
        <f t="shared" si="16"/>
        <v>7668.912415784408</v>
      </c>
      <c r="AG9" s="2">
        <f t="shared" si="17"/>
        <v>2.8016392844201921E-2</v>
      </c>
      <c r="AH9" s="2">
        <f t="shared" si="18"/>
        <v>0.54540811881830265</v>
      </c>
      <c r="AI9" s="2">
        <f t="shared" si="19"/>
        <v>2177995000</v>
      </c>
      <c r="AJ9" s="2">
        <f t="shared" si="20"/>
        <v>61674000</v>
      </c>
      <c r="AK9" s="2">
        <f t="shared" si="21"/>
        <v>61.673999999999999</v>
      </c>
      <c r="AL9" s="2" t="s">
        <v>135</v>
      </c>
      <c r="AM9" s="2" t="s">
        <v>135</v>
      </c>
      <c r="AN9" s="2" t="s">
        <v>135</v>
      </c>
      <c r="AO9" s="2" t="s">
        <v>135</v>
      </c>
      <c r="AP9" s="2" t="s">
        <v>135</v>
      </c>
      <c r="AQ9" s="2" t="s">
        <v>135</v>
      </c>
      <c r="AR9" s="2" t="s">
        <v>135</v>
      </c>
      <c r="AS9" s="2">
        <v>0</v>
      </c>
      <c r="AT9" s="2" t="s">
        <v>135</v>
      </c>
      <c r="AU9" s="2" t="s">
        <v>135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143</v>
      </c>
    </row>
    <row r="10" spans="1:99" s="2" customFormat="1" x14ac:dyDescent="0.25">
      <c r="A10" s="2" t="s">
        <v>162</v>
      </c>
      <c r="B10" s="2" t="s">
        <v>163</v>
      </c>
      <c r="C10" s="2" t="s">
        <v>164</v>
      </c>
      <c r="D10" s="2">
        <v>1937</v>
      </c>
      <c r="E10" s="2">
        <f t="shared" si="0"/>
        <v>78</v>
      </c>
      <c r="F10" s="2">
        <v>10</v>
      </c>
      <c r="G10" s="2">
        <v>41</v>
      </c>
      <c r="H10" s="2">
        <v>406000</v>
      </c>
      <c r="I10" s="2">
        <v>0</v>
      </c>
      <c r="J10" s="2">
        <v>90000</v>
      </c>
      <c r="K10" s="2">
        <v>90000</v>
      </c>
      <c r="L10" s="2">
        <f t="shared" si="1"/>
        <v>3920391000</v>
      </c>
      <c r="M10" s="2">
        <v>13600</v>
      </c>
      <c r="N10" s="2">
        <f t="shared" si="2"/>
        <v>592416000</v>
      </c>
      <c r="O10" s="2">
        <f t="shared" si="3"/>
        <v>21.25</v>
      </c>
      <c r="P10" s="2">
        <f t="shared" si="4"/>
        <v>55037296</v>
      </c>
      <c r="Q10" s="2">
        <f t="shared" si="5"/>
        <v>55.037296000000005</v>
      </c>
      <c r="R10" s="2">
        <v>113600</v>
      </c>
      <c r="S10" s="2">
        <f t="shared" si="6"/>
        <v>294222.864</v>
      </c>
      <c r="T10" s="2">
        <f t="shared" si="7"/>
        <v>72704000</v>
      </c>
      <c r="U10" s="2">
        <f t="shared" si="8"/>
        <v>3167168000000</v>
      </c>
      <c r="W10" s="2">
        <f t="shared" si="9"/>
        <v>0</v>
      </c>
      <c r="X10" s="2">
        <f t="shared" si="10"/>
        <v>0</v>
      </c>
      <c r="Y10" s="2">
        <f t="shared" si="11"/>
        <v>0</v>
      </c>
      <c r="Z10" s="2">
        <f t="shared" si="12"/>
        <v>6.6176318667963052</v>
      </c>
      <c r="AA10" s="2">
        <f t="shared" si="13"/>
        <v>0</v>
      </c>
      <c r="AB10" s="2">
        <f t="shared" si="14"/>
        <v>1.9852895600388916</v>
      </c>
      <c r="AC10" s="2">
        <v>10</v>
      </c>
      <c r="AD10" s="2">
        <f t="shared" si="15"/>
        <v>0.66176318667963052</v>
      </c>
      <c r="AE10" s="2" t="s">
        <v>135</v>
      </c>
      <c r="AF10" s="2">
        <f t="shared" si="16"/>
        <v>5345.8823529411766</v>
      </c>
      <c r="AG10" s="2">
        <f t="shared" si="17"/>
        <v>2.4095428990591864E-2</v>
      </c>
      <c r="AH10" s="2">
        <f t="shared" si="18"/>
        <v>0.49577253876115635</v>
      </c>
      <c r="AI10" s="2">
        <f t="shared" si="19"/>
        <v>3920391000</v>
      </c>
      <c r="AJ10" s="2">
        <f t="shared" si="20"/>
        <v>111013200</v>
      </c>
      <c r="AK10" s="2">
        <f t="shared" si="21"/>
        <v>111.0132</v>
      </c>
      <c r="AL10" s="2" t="s">
        <v>135</v>
      </c>
      <c r="AM10" s="2" t="s">
        <v>135</v>
      </c>
      <c r="AN10" s="2" t="s">
        <v>135</v>
      </c>
      <c r="AO10" s="2" t="s">
        <v>135</v>
      </c>
      <c r="AP10" s="2" t="s">
        <v>135</v>
      </c>
      <c r="AQ10" s="2" t="s">
        <v>135</v>
      </c>
      <c r="AR10" s="2" t="s">
        <v>135</v>
      </c>
      <c r="AS10" s="2">
        <v>0</v>
      </c>
      <c r="AT10" s="2" t="s">
        <v>135</v>
      </c>
      <c r="AU10" s="2" t="s">
        <v>135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143</v>
      </c>
    </row>
    <row r="11" spans="1:99" s="2" customFormat="1" x14ac:dyDescent="0.25">
      <c r="A11" s="2" t="s">
        <v>165</v>
      </c>
      <c r="B11" s="2" t="s">
        <v>166</v>
      </c>
      <c r="C11" s="2" t="s">
        <v>167</v>
      </c>
      <c r="D11" s="2">
        <v>1958</v>
      </c>
      <c r="E11" s="2">
        <f t="shared" si="0"/>
        <v>57</v>
      </c>
      <c r="F11" s="2">
        <v>93</v>
      </c>
      <c r="G11" s="2">
        <v>132</v>
      </c>
      <c r="H11" s="2">
        <v>244000</v>
      </c>
      <c r="I11" s="2">
        <v>420960</v>
      </c>
      <c r="J11" s="2">
        <v>28100</v>
      </c>
      <c r="K11" s="2">
        <v>420960</v>
      </c>
      <c r="L11" s="2">
        <f t="shared" si="1"/>
        <v>18336975504</v>
      </c>
      <c r="M11" s="2">
        <v>4050</v>
      </c>
      <c r="N11" s="2">
        <f t="shared" si="2"/>
        <v>176418000</v>
      </c>
      <c r="O11" s="2">
        <f t="shared" si="3"/>
        <v>6.328125</v>
      </c>
      <c r="P11" s="2">
        <f t="shared" si="4"/>
        <v>16389783</v>
      </c>
      <c r="Q11" s="2">
        <f t="shared" si="5"/>
        <v>16.389783000000001</v>
      </c>
      <c r="R11" s="2">
        <v>3115</v>
      </c>
      <c r="S11" s="2">
        <f t="shared" si="6"/>
        <v>8067.8188499999997</v>
      </c>
      <c r="T11" s="2">
        <f t="shared" si="7"/>
        <v>1993600</v>
      </c>
      <c r="U11" s="2">
        <f t="shared" si="8"/>
        <v>86846200000</v>
      </c>
      <c r="V11" s="2">
        <v>358583.28483000002</v>
      </c>
      <c r="W11" s="2">
        <f t="shared" si="9"/>
        <v>109.296185216184</v>
      </c>
      <c r="X11" s="2">
        <f t="shared" si="10"/>
        <v>67.913522647093032</v>
      </c>
      <c r="Y11" s="2">
        <f t="shared" si="11"/>
        <v>7.6157607700059211</v>
      </c>
      <c r="Z11" s="2">
        <f t="shared" si="12"/>
        <v>103.94050212563344</v>
      </c>
      <c r="AA11" s="2">
        <f t="shared" si="13"/>
        <v>3.1533093020327181</v>
      </c>
      <c r="AB11" s="2">
        <f t="shared" si="14"/>
        <v>3.3529194234075308</v>
      </c>
      <c r="AC11" s="2">
        <v>93</v>
      </c>
      <c r="AD11" s="2">
        <f t="shared" si="15"/>
        <v>1.11763980780251</v>
      </c>
      <c r="AE11" s="2">
        <v>27.6</v>
      </c>
      <c r="AF11" s="2">
        <f t="shared" si="16"/>
        <v>492.24691358024694</v>
      </c>
      <c r="AG11" s="2">
        <f t="shared" si="17"/>
        <v>0.69351971559012415</v>
      </c>
      <c r="AH11" s="2">
        <f t="shared" si="18"/>
        <v>0.47286238847195278</v>
      </c>
      <c r="AI11" s="2">
        <f t="shared" si="19"/>
        <v>1224033190</v>
      </c>
      <c r="AJ11" s="2">
        <f t="shared" si="20"/>
        <v>34660788</v>
      </c>
      <c r="AK11" s="2">
        <f t="shared" si="21"/>
        <v>34.660787999999997</v>
      </c>
      <c r="AL11" s="2" t="s">
        <v>168</v>
      </c>
      <c r="AM11" s="2" t="s">
        <v>169</v>
      </c>
      <c r="AN11" s="2" t="s">
        <v>135</v>
      </c>
      <c r="AO11" s="2" t="s">
        <v>170</v>
      </c>
      <c r="AP11" s="2" t="s">
        <v>171</v>
      </c>
      <c r="AQ11" s="2" t="s">
        <v>172</v>
      </c>
      <c r="AR11" s="2" t="s">
        <v>173</v>
      </c>
      <c r="AS11" s="2">
        <v>1</v>
      </c>
      <c r="AT11" s="2" t="s">
        <v>174</v>
      </c>
      <c r="AU11" s="2" t="s">
        <v>175</v>
      </c>
      <c r="AV11" s="2">
        <v>6</v>
      </c>
      <c r="AW11" s="5">
        <v>65</v>
      </c>
      <c r="AX11" s="5">
        <v>35</v>
      </c>
      <c r="AY11" s="2">
        <v>0</v>
      </c>
      <c r="AZ11" s="5">
        <v>3.3</v>
      </c>
      <c r="BA11" s="5">
        <v>2.1</v>
      </c>
      <c r="BB11" s="5">
        <v>0.8</v>
      </c>
      <c r="BC11" s="5">
        <v>1.2</v>
      </c>
      <c r="BD11" s="5">
        <v>0.2</v>
      </c>
      <c r="BE11" s="5">
        <v>2.1</v>
      </c>
      <c r="BF11" s="5">
        <v>11.3</v>
      </c>
      <c r="BG11" s="2">
        <v>0</v>
      </c>
      <c r="BH11" s="5">
        <v>0.3</v>
      </c>
      <c r="BI11" s="2">
        <v>0</v>
      </c>
      <c r="BJ11" s="5">
        <v>3.6</v>
      </c>
      <c r="BK11" s="5">
        <v>20.399999999999999</v>
      </c>
      <c r="BL11" s="5">
        <v>54.1</v>
      </c>
      <c r="BM11" s="2">
        <v>0</v>
      </c>
      <c r="BN11" s="5">
        <v>0.6</v>
      </c>
      <c r="BO11" s="5">
        <v>8087</v>
      </c>
      <c r="BP11" s="5">
        <v>1073</v>
      </c>
      <c r="BQ11" s="5">
        <v>44</v>
      </c>
      <c r="BR11" s="5">
        <v>6</v>
      </c>
      <c r="BS11" s="5">
        <v>0.2</v>
      </c>
      <c r="BT11" s="5">
        <v>0.03</v>
      </c>
      <c r="BU11" s="5">
        <v>17799</v>
      </c>
      <c r="BV11" s="5">
        <v>97</v>
      </c>
      <c r="BW11" s="5">
        <v>0.45</v>
      </c>
      <c r="BX11" s="5">
        <v>235250</v>
      </c>
      <c r="BY11" s="5">
        <v>10166</v>
      </c>
      <c r="BZ11" s="5">
        <v>1286</v>
      </c>
      <c r="CA11" s="5">
        <v>56</v>
      </c>
      <c r="CB11" s="5">
        <v>9.5500000000000007</v>
      </c>
      <c r="CC11" s="5">
        <v>0.44</v>
      </c>
      <c r="CD11" s="5">
        <v>4</v>
      </c>
      <c r="CE11" s="5">
        <v>11</v>
      </c>
      <c r="CF11" s="5">
        <v>74</v>
      </c>
      <c r="CG11" s="5">
        <v>27</v>
      </c>
      <c r="CH11" s="5">
        <v>10</v>
      </c>
      <c r="CI11" s="5">
        <v>1</v>
      </c>
      <c r="CJ11" s="5">
        <v>2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5">
        <v>1</v>
      </c>
      <c r="CQ11" s="5">
        <v>10</v>
      </c>
      <c r="CR11" s="5">
        <v>58</v>
      </c>
      <c r="CS11" s="5">
        <v>0.84601000000000004</v>
      </c>
      <c r="CT11" s="5">
        <v>0.79962</v>
      </c>
      <c r="CU11" s="2" t="s">
        <v>143</v>
      </c>
    </row>
    <row r="12" spans="1:99" s="2" customFormat="1" x14ac:dyDescent="0.25">
      <c r="A12" s="2" t="s">
        <v>176</v>
      </c>
      <c r="B12" s="2" t="s">
        <v>177</v>
      </c>
      <c r="C12" s="2" t="s">
        <v>178</v>
      </c>
      <c r="D12" s="2">
        <v>1969</v>
      </c>
      <c r="E12" s="2">
        <f t="shared" si="0"/>
        <v>46</v>
      </c>
      <c r="F12" s="2">
        <v>104</v>
      </c>
      <c r="G12" s="2">
        <v>142</v>
      </c>
      <c r="H12" s="2">
        <v>378000</v>
      </c>
      <c r="I12" s="2">
        <v>1624970</v>
      </c>
      <c r="J12" s="2">
        <v>189000</v>
      </c>
      <c r="K12" s="2">
        <v>1624970</v>
      </c>
      <c r="L12" s="2">
        <f t="shared" si="1"/>
        <v>70783530703</v>
      </c>
      <c r="M12" s="2">
        <v>15250</v>
      </c>
      <c r="N12" s="2">
        <f t="shared" si="2"/>
        <v>664290000</v>
      </c>
      <c r="O12" s="2">
        <f t="shared" si="3"/>
        <v>23.828125</v>
      </c>
      <c r="P12" s="2">
        <f t="shared" si="4"/>
        <v>61714615</v>
      </c>
      <c r="Q12" s="2">
        <f t="shared" si="5"/>
        <v>61.714615000000002</v>
      </c>
      <c r="R12" s="2">
        <v>12323</v>
      </c>
      <c r="S12" s="2">
        <f t="shared" si="6"/>
        <v>31916.446769999999</v>
      </c>
      <c r="T12" s="2">
        <f t="shared" si="7"/>
        <v>7886720</v>
      </c>
      <c r="U12" s="2">
        <f t="shared" si="8"/>
        <v>343565240000</v>
      </c>
      <c r="V12" s="2">
        <v>119040.10079</v>
      </c>
      <c r="W12" s="2">
        <f t="shared" si="9"/>
        <v>36.283422720791997</v>
      </c>
      <c r="X12" s="2">
        <f t="shared" si="10"/>
        <v>22.54548084902126</v>
      </c>
      <c r="Y12" s="2">
        <f t="shared" si="11"/>
        <v>1.3028941308238826</v>
      </c>
      <c r="Z12" s="2">
        <f t="shared" si="12"/>
        <v>106.55516521850397</v>
      </c>
      <c r="AA12" s="2">
        <f t="shared" si="13"/>
        <v>0.15563753088132118</v>
      </c>
      <c r="AB12" s="2">
        <f t="shared" si="14"/>
        <v>3.0737066889953066</v>
      </c>
      <c r="AC12" s="2">
        <v>104</v>
      </c>
      <c r="AD12" s="2">
        <f t="shared" si="15"/>
        <v>1.024568896331769</v>
      </c>
      <c r="AE12" s="2">
        <v>222.136</v>
      </c>
      <c r="AF12" s="2">
        <f t="shared" si="16"/>
        <v>517.16196721311474</v>
      </c>
      <c r="AG12" s="2">
        <f t="shared" si="17"/>
        <v>0.36638787914793997</v>
      </c>
      <c r="AH12" s="2">
        <f t="shared" si="18"/>
        <v>0.26472448235670987</v>
      </c>
      <c r="AI12" s="2">
        <f t="shared" si="19"/>
        <v>8232821100</v>
      </c>
      <c r="AJ12" s="2">
        <f t="shared" si="20"/>
        <v>233127720</v>
      </c>
      <c r="AK12" s="2">
        <f t="shared" si="21"/>
        <v>233.12772000000001</v>
      </c>
      <c r="AL12" s="2" t="s">
        <v>179</v>
      </c>
      <c r="AM12" s="2" t="s">
        <v>135</v>
      </c>
      <c r="AN12" s="2" t="s">
        <v>180</v>
      </c>
      <c r="AO12" s="6" t="s">
        <v>137</v>
      </c>
      <c r="AP12" s="6">
        <v>21077</v>
      </c>
      <c r="AQ12" s="6">
        <v>7100008</v>
      </c>
      <c r="AR12" s="6">
        <v>2.08</v>
      </c>
      <c r="AS12" s="2">
        <v>2</v>
      </c>
      <c r="AT12" s="6">
        <v>7100008001</v>
      </c>
      <c r="AU12" s="2" t="s">
        <v>181</v>
      </c>
      <c r="AV12" s="2">
        <v>6</v>
      </c>
      <c r="AW12" s="7">
        <v>78</v>
      </c>
      <c r="AX12" s="7">
        <v>21</v>
      </c>
      <c r="AY12" s="7">
        <v>1</v>
      </c>
      <c r="AZ12" s="7">
        <v>1.1000000000000001</v>
      </c>
      <c r="BA12" s="7">
        <v>2.1</v>
      </c>
      <c r="BB12" s="7">
        <v>0.3</v>
      </c>
      <c r="BC12" s="7">
        <v>0.9</v>
      </c>
      <c r="BD12" s="7">
        <v>0.3</v>
      </c>
      <c r="BE12" s="7">
        <v>1.5</v>
      </c>
      <c r="BF12" s="7">
        <v>4.4000000000000004</v>
      </c>
      <c r="BG12" s="7">
        <v>0</v>
      </c>
      <c r="BH12" s="7">
        <v>0.1</v>
      </c>
      <c r="BI12" s="7">
        <v>0</v>
      </c>
      <c r="BJ12" s="7">
        <v>3.9</v>
      </c>
      <c r="BK12" s="7">
        <v>12.6</v>
      </c>
      <c r="BL12" s="7">
        <v>72.7</v>
      </c>
      <c r="BM12" s="7">
        <v>0</v>
      </c>
      <c r="BN12" s="7">
        <v>0.1</v>
      </c>
      <c r="BO12" s="7">
        <v>260831</v>
      </c>
      <c r="BP12" s="7">
        <v>65452</v>
      </c>
      <c r="BQ12" s="7">
        <v>8</v>
      </c>
      <c r="BR12" s="7">
        <v>2</v>
      </c>
      <c r="BS12" s="7">
        <v>0.06</v>
      </c>
      <c r="BT12" s="7">
        <v>0.02</v>
      </c>
      <c r="BU12" s="7">
        <v>602526</v>
      </c>
      <c r="BV12" s="7">
        <v>19</v>
      </c>
      <c r="BW12" s="7">
        <v>0.14000000000000001</v>
      </c>
      <c r="BX12" s="7">
        <v>57598968</v>
      </c>
      <c r="BY12" s="7">
        <v>1462984</v>
      </c>
      <c r="BZ12" s="7">
        <v>1796</v>
      </c>
      <c r="CA12" s="7">
        <v>46</v>
      </c>
      <c r="CB12" s="7">
        <v>13.88</v>
      </c>
      <c r="CC12" s="7">
        <v>0.37</v>
      </c>
      <c r="CD12" s="7">
        <v>3</v>
      </c>
      <c r="CE12" s="7">
        <v>8</v>
      </c>
      <c r="CF12" s="7">
        <v>84</v>
      </c>
      <c r="CG12" s="7">
        <v>35</v>
      </c>
      <c r="CH12" s="7">
        <v>6</v>
      </c>
      <c r="CI12" s="7">
        <v>0</v>
      </c>
      <c r="CJ12" s="7">
        <v>1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2</v>
      </c>
      <c r="CQ12" s="7">
        <v>7</v>
      </c>
      <c r="CR12" s="7">
        <v>54</v>
      </c>
      <c r="CS12" s="7">
        <v>0.85036</v>
      </c>
      <c r="CT12" s="7">
        <v>0.74753000000000003</v>
      </c>
      <c r="CU12" s="2" t="s">
        <v>143</v>
      </c>
    </row>
    <row r="13" spans="1:99" s="2" customFormat="1" x14ac:dyDescent="0.25">
      <c r="A13" s="2" t="s">
        <v>182</v>
      </c>
      <c r="B13" s="2" t="s">
        <v>183</v>
      </c>
      <c r="C13" s="2" t="s">
        <v>184</v>
      </c>
      <c r="D13" s="2">
        <v>1970</v>
      </c>
      <c r="E13" s="2">
        <f t="shared" si="0"/>
        <v>45</v>
      </c>
      <c r="F13" s="2">
        <v>75</v>
      </c>
      <c r="G13" s="2">
        <v>80</v>
      </c>
      <c r="H13" s="2">
        <v>355</v>
      </c>
      <c r="I13" s="2">
        <v>27500</v>
      </c>
      <c r="J13" s="2">
        <v>15600</v>
      </c>
      <c r="K13" s="2">
        <v>27500</v>
      </c>
      <c r="L13" s="2">
        <f t="shared" si="1"/>
        <v>1197897250</v>
      </c>
      <c r="M13" s="2">
        <v>885</v>
      </c>
      <c r="N13" s="2">
        <f t="shared" si="2"/>
        <v>38550600</v>
      </c>
      <c r="O13" s="2">
        <f t="shared" si="3"/>
        <v>1.3828125</v>
      </c>
      <c r="P13" s="2">
        <f t="shared" si="4"/>
        <v>3581471.1</v>
      </c>
      <c r="Q13" s="2">
        <f t="shared" si="5"/>
        <v>3.5814711000000004</v>
      </c>
      <c r="R13" s="2">
        <v>76</v>
      </c>
      <c r="S13" s="2">
        <f t="shared" si="6"/>
        <v>196.83923999999999</v>
      </c>
      <c r="T13" s="2">
        <f t="shared" si="7"/>
        <v>48640</v>
      </c>
      <c r="U13" s="2">
        <f t="shared" si="8"/>
        <v>2118880000</v>
      </c>
      <c r="V13" s="2">
        <v>119040.10079</v>
      </c>
      <c r="W13" s="2">
        <f t="shared" si="9"/>
        <v>36.283422720791997</v>
      </c>
      <c r="X13" s="2">
        <f t="shared" si="10"/>
        <v>22.54548084902126</v>
      </c>
      <c r="Y13" s="2">
        <f t="shared" si="11"/>
        <v>5.4084449576526987</v>
      </c>
      <c r="Z13" s="2">
        <f t="shared" si="12"/>
        <v>31.073374992866519</v>
      </c>
      <c r="AA13" s="2">
        <f t="shared" si="13"/>
        <v>1.8856085472160067</v>
      </c>
      <c r="AB13" s="2">
        <f t="shared" si="14"/>
        <v>1.2429349997146608</v>
      </c>
      <c r="AC13" s="2">
        <v>75</v>
      </c>
      <c r="AD13" s="2">
        <f t="shared" si="15"/>
        <v>0.41431166657155361</v>
      </c>
      <c r="AE13" s="2">
        <v>222.136</v>
      </c>
      <c r="AF13" s="2">
        <f t="shared" si="16"/>
        <v>54.960451977401128</v>
      </c>
      <c r="AG13" s="2">
        <f t="shared" si="17"/>
        <v>0.44352520337265766</v>
      </c>
      <c r="AH13" s="2">
        <f t="shared" si="18"/>
        <v>0.18612501278434249</v>
      </c>
      <c r="AI13" s="2">
        <f t="shared" si="19"/>
        <v>679534440</v>
      </c>
      <c r="AJ13" s="2">
        <f t="shared" si="20"/>
        <v>19242288</v>
      </c>
      <c r="AK13" s="2">
        <f t="shared" si="21"/>
        <v>19.242287999999999</v>
      </c>
      <c r="AL13" s="2" t="s">
        <v>179</v>
      </c>
      <c r="AM13" s="2" t="s">
        <v>135</v>
      </c>
      <c r="AN13" s="2" t="s">
        <v>185</v>
      </c>
      <c r="AO13" s="2" t="s">
        <v>186</v>
      </c>
      <c r="AP13" s="2" t="s">
        <v>187</v>
      </c>
      <c r="AQ13" s="2" t="s">
        <v>188</v>
      </c>
      <c r="AR13" s="2" t="s">
        <v>189</v>
      </c>
      <c r="AS13" s="2">
        <v>2</v>
      </c>
      <c r="AT13" s="2" t="s">
        <v>190</v>
      </c>
      <c r="AU13" s="2" t="s">
        <v>181</v>
      </c>
      <c r="AV13" s="2">
        <v>6</v>
      </c>
      <c r="AW13" s="5">
        <v>89</v>
      </c>
      <c r="AX13" s="5">
        <v>11</v>
      </c>
      <c r="AY13" s="2">
        <v>0</v>
      </c>
      <c r="AZ13" s="5">
        <v>1.8</v>
      </c>
      <c r="BA13" s="5">
        <v>1.4</v>
      </c>
      <c r="BB13" s="5">
        <v>0.1</v>
      </c>
      <c r="BC13" s="5">
        <v>0.3</v>
      </c>
      <c r="BD13" s="5">
        <v>0.1</v>
      </c>
      <c r="BE13" s="5">
        <v>2.1</v>
      </c>
      <c r="BF13" s="5">
        <v>2.6</v>
      </c>
      <c r="BG13" s="2">
        <v>0</v>
      </c>
      <c r="BH13" s="2">
        <v>0</v>
      </c>
      <c r="BI13" s="2">
        <v>0</v>
      </c>
      <c r="BJ13" s="5">
        <v>5.3</v>
      </c>
      <c r="BK13" s="5">
        <v>7.9</v>
      </c>
      <c r="BL13" s="5">
        <v>78.3</v>
      </c>
      <c r="BM13" s="2">
        <v>0</v>
      </c>
      <c r="BN13" s="5">
        <v>0.1</v>
      </c>
      <c r="BO13" s="5">
        <v>6301</v>
      </c>
      <c r="BP13" s="5">
        <v>907</v>
      </c>
      <c r="BQ13" s="5">
        <v>27</v>
      </c>
      <c r="BR13" s="5">
        <v>4</v>
      </c>
      <c r="BS13" s="5">
        <v>0.17</v>
      </c>
      <c r="BT13" s="5">
        <v>0.02</v>
      </c>
      <c r="BU13" s="5">
        <v>14667</v>
      </c>
      <c r="BV13" s="5">
        <v>62</v>
      </c>
      <c r="BW13" s="5">
        <v>0.4</v>
      </c>
      <c r="BX13" s="5">
        <v>419835</v>
      </c>
      <c r="BY13" s="5">
        <v>11408</v>
      </c>
      <c r="BZ13" s="5">
        <v>1779</v>
      </c>
      <c r="CA13" s="5">
        <v>48</v>
      </c>
      <c r="CB13" s="5">
        <v>2.12</v>
      </c>
      <c r="CC13" s="5">
        <v>0.06</v>
      </c>
      <c r="CD13" s="5">
        <v>2</v>
      </c>
      <c r="CE13" s="5">
        <v>7</v>
      </c>
      <c r="CF13" s="5">
        <v>86</v>
      </c>
      <c r="CG13" s="5">
        <v>44</v>
      </c>
      <c r="CH13" s="5">
        <v>8</v>
      </c>
      <c r="CI13" s="2">
        <v>0</v>
      </c>
      <c r="CJ13" s="5">
        <v>1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5">
        <v>3</v>
      </c>
      <c r="CQ13" s="5">
        <v>5</v>
      </c>
      <c r="CR13" s="5">
        <v>45</v>
      </c>
      <c r="CS13" s="5">
        <v>0.76780999999999999</v>
      </c>
      <c r="CT13" s="5">
        <v>0.51415999999999995</v>
      </c>
      <c r="CU13" s="2" t="s">
        <v>143</v>
      </c>
    </row>
    <row r="14" spans="1:99" s="2" customFormat="1" x14ac:dyDescent="0.25">
      <c r="A14" s="2" t="s">
        <v>191</v>
      </c>
      <c r="B14" s="2" t="s">
        <v>183</v>
      </c>
      <c r="C14" s="2" t="s">
        <v>192</v>
      </c>
      <c r="D14" s="2">
        <v>1972</v>
      </c>
      <c r="E14" s="2">
        <f t="shared" si="0"/>
        <v>43</v>
      </c>
      <c r="F14" s="2">
        <v>95</v>
      </c>
      <c r="G14" s="2">
        <v>95</v>
      </c>
      <c r="H14" s="2">
        <v>33000</v>
      </c>
      <c r="I14" s="2">
        <v>27500</v>
      </c>
      <c r="J14" s="2">
        <v>15600</v>
      </c>
      <c r="K14" s="2">
        <v>27500</v>
      </c>
      <c r="L14" s="2">
        <f t="shared" si="1"/>
        <v>1197897250</v>
      </c>
      <c r="M14" s="2">
        <v>885</v>
      </c>
      <c r="N14" s="2">
        <f t="shared" si="2"/>
        <v>38550600</v>
      </c>
      <c r="O14" s="2">
        <f t="shared" si="3"/>
        <v>1.3828125</v>
      </c>
      <c r="P14" s="2">
        <f t="shared" si="4"/>
        <v>3581471.1</v>
      </c>
      <c r="Q14" s="2">
        <f t="shared" si="5"/>
        <v>3.5814711000000004</v>
      </c>
      <c r="R14" s="2">
        <v>76</v>
      </c>
      <c r="S14" s="2">
        <f t="shared" si="6"/>
        <v>196.83923999999999</v>
      </c>
      <c r="T14" s="2">
        <f t="shared" si="7"/>
        <v>48640</v>
      </c>
      <c r="U14" s="2">
        <f t="shared" si="8"/>
        <v>2118880000</v>
      </c>
      <c r="V14" s="2">
        <v>1051686.7187000001</v>
      </c>
      <c r="W14" s="2">
        <f t="shared" si="9"/>
        <v>320.55411185975998</v>
      </c>
      <c r="X14" s="2">
        <f t="shared" si="10"/>
        <v>199.18315440146782</v>
      </c>
      <c r="Y14" s="2">
        <f t="shared" si="11"/>
        <v>47.782131340913224</v>
      </c>
      <c r="Z14" s="2">
        <f t="shared" si="12"/>
        <v>31.073374992866519</v>
      </c>
      <c r="AA14" s="2">
        <f t="shared" si="13"/>
        <v>16.658835574010741</v>
      </c>
      <c r="AB14" s="2">
        <f t="shared" si="14"/>
        <v>0.98126447345894274</v>
      </c>
      <c r="AC14" s="2">
        <v>95</v>
      </c>
      <c r="AD14" s="2">
        <f t="shared" si="15"/>
        <v>0.32708815781964756</v>
      </c>
      <c r="AE14" s="2">
        <v>160.30500000000001</v>
      </c>
      <c r="AF14" s="2">
        <f t="shared" si="16"/>
        <v>54.960451977401128</v>
      </c>
      <c r="AG14" s="2">
        <f t="shared" si="17"/>
        <v>0.44352520337265766</v>
      </c>
      <c r="AH14" s="2">
        <f t="shared" si="18"/>
        <v>0.18612501278434249</v>
      </c>
      <c r="AI14" s="2">
        <f t="shared" si="19"/>
        <v>679534440</v>
      </c>
      <c r="AJ14" s="2">
        <f t="shared" si="20"/>
        <v>19242288</v>
      </c>
      <c r="AK14" s="2">
        <f t="shared" si="21"/>
        <v>19.242287999999999</v>
      </c>
      <c r="AL14" s="2" t="s">
        <v>193</v>
      </c>
      <c r="AM14" s="2" t="s">
        <v>194</v>
      </c>
      <c r="AN14" s="2" t="s">
        <v>195</v>
      </c>
      <c r="AO14" s="2" t="s">
        <v>196</v>
      </c>
      <c r="AP14" s="2" t="s">
        <v>197</v>
      </c>
      <c r="AQ14" s="2" t="s">
        <v>198</v>
      </c>
      <c r="AR14" s="2" t="s">
        <v>199</v>
      </c>
      <c r="AS14" s="2">
        <v>2</v>
      </c>
      <c r="AT14" s="2" t="s">
        <v>200</v>
      </c>
      <c r="AU14" s="2" t="s">
        <v>201</v>
      </c>
      <c r="AV14" s="2">
        <v>9</v>
      </c>
      <c r="AW14" s="5">
        <v>94</v>
      </c>
      <c r="AX14" s="5">
        <v>6</v>
      </c>
      <c r="AY14" s="2">
        <v>0</v>
      </c>
      <c r="AZ14" s="5">
        <v>2.2999999999999998</v>
      </c>
      <c r="BA14" s="5">
        <v>5.3</v>
      </c>
      <c r="BB14" s="5">
        <v>0.2</v>
      </c>
      <c r="BC14" s="5">
        <v>0.6</v>
      </c>
      <c r="BD14" s="5">
        <v>0.1</v>
      </c>
      <c r="BE14" s="5">
        <v>1.4</v>
      </c>
      <c r="BF14" s="5">
        <v>8.5</v>
      </c>
      <c r="BG14" s="2">
        <v>0</v>
      </c>
      <c r="BH14" s="5">
        <v>0.2</v>
      </c>
      <c r="BI14" s="2">
        <v>0</v>
      </c>
      <c r="BJ14" s="5">
        <v>11.9</v>
      </c>
      <c r="BK14" s="5">
        <v>37.200000000000003</v>
      </c>
      <c r="BL14" s="5">
        <v>32.200000000000003</v>
      </c>
      <c r="BM14" s="2">
        <v>0</v>
      </c>
      <c r="BN14" s="2">
        <v>0</v>
      </c>
      <c r="BO14" s="5">
        <v>13176</v>
      </c>
      <c r="BP14" s="5">
        <v>5376</v>
      </c>
      <c r="BQ14" s="5">
        <v>20</v>
      </c>
      <c r="BR14" s="5">
        <v>8</v>
      </c>
      <c r="BS14" s="5">
        <v>0.11</v>
      </c>
      <c r="BT14" s="5">
        <v>0.04</v>
      </c>
      <c r="BU14" s="5">
        <v>28973</v>
      </c>
      <c r="BV14" s="5">
        <v>44</v>
      </c>
      <c r="BW14" s="5">
        <v>0.24</v>
      </c>
      <c r="BX14" s="5">
        <v>394097</v>
      </c>
      <c r="BY14" s="5">
        <v>42820</v>
      </c>
      <c r="BZ14" s="5">
        <v>604</v>
      </c>
      <c r="CA14" s="5">
        <v>66</v>
      </c>
      <c r="CB14" s="5">
        <v>2.79</v>
      </c>
      <c r="CC14" s="5">
        <v>0.32</v>
      </c>
      <c r="CD14" s="5">
        <v>2</v>
      </c>
      <c r="CE14" s="5">
        <v>2</v>
      </c>
      <c r="CF14" s="5">
        <v>58</v>
      </c>
      <c r="CG14" s="5">
        <v>21</v>
      </c>
      <c r="CH14" s="5">
        <v>21</v>
      </c>
      <c r="CI14" s="5">
        <v>1</v>
      </c>
      <c r="CJ14" s="5">
        <v>3</v>
      </c>
      <c r="CK14" s="2">
        <v>0</v>
      </c>
      <c r="CL14" s="2">
        <v>0</v>
      </c>
      <c r="CM14" s="2">
        <v>0</v>
      </c>
      <c r="CN14" s="2">
        <v>0</v>
      </c>
      <c r="CO14" s="5">
        <v>1</v>
      </c>
      <c r="CP14" s="5">
        <v>7</v>
      </c>
      <c r="CQ14" s="5">
        <v>16</v>
      </c>
      <c r="CR14" s="5">
        <v>67</v>
      </c>
      <c r="CS14" s="5">
        <v>0.46916999999999998</v>
      </c>
      <c r="CT14" s="5">
        <v>0.15634000000000001</v>
      </c>
      <c r="CU14" s="2" t="s">
        <v>143</v>
      </c>
    </row>
    <row r="15" spans="1:99" s="2" customFormat="1" x14ac:dyDescent="0.25">
      <c r="A15" s="2" t="s">
        <v>202</v>
      </c>
      <c r="B15" s="2" t="s">
        <v>203</v>
      </c>
      <c r="C15" s="2" t="s">
        <v>204</v>
      </c>
      <c r="D15" s="2">
        <v>1972</v>
      </c>
      <c r="E15" s="2">
        <f t="shared" si="0"/>
        <v>43</v>
      </c>
      <c r="F15" s="2">
        <v>92</v>
      </c>
      <c r="G15" s="2">
        <v>100</v>
      </c>
      <c r="H15" s="2">
        <v>45600</v>
      </c>
      <c r="I15" s="2">
        <v>552000</v>
      </c>
      <c r="J15" s="2">
        <v>205359</v>
      </c>
      <c r="K15" s="2">
        <v>552000</v>
      </c>
      <c r="L15" s="2">
        <f t="shared" si="1"/>
        <v>24045064800</v>
      </c>
      <c r="M15" s="2">
        <v>11013</v>
      </c>
      <c r="N15" s="2">
        <f t="shared" si="2"/>
        <v>479726280</v>
      </c>
      <c r="O15" s="2">
        <f t="shared" si="3"/>
        <v>17.207812499999999</v>
      </c>
      <c r="P15" s="2">
        <f t="shared" si="4"/>
        <v>44568069.18</v>
      </c>
      <c r="Q15" s="2">
        <f t="shared" si="5"/>
        <v>44.568069180000002</v>
      </c>
      <c r="R15" s="2">
        <v>549</v>
      </c>
      <c r="S15" s="2">
        <f t="shared" si="6"/>
        <v>1421.9045099999998</v>
      </c>
      <c r="T15" s="2">
        <f t="shared" si="7"/>
        <v>351360</v>
      </c>
      <c r="U15" s="2">
        <f t="shared" si="8"/>
        <v>15306120000</v>
      </c>
      <c r="V15" s="2">
        <v>273201.0257</v>
      </c>
      <c r="W15" s="2">
        <f t="shared" si="9"/>
        <v>83.271672633359998</v>
      </c>
      <c r="X15" s="2">
        <f t="shared" si="10"/>
        <v>51.742635061425801</v>
      </c>
      <c r="Y15" s="2">
        <f t="shared" si="11"/>
        <v>3.5186840270521826</v>
      </c>
      <c r="Z15" s="2">
        <f t="shared" si="12"/>
        <v>50.122467336998923</v>
      </c>
      <c r="AA15" s="2">
        <f t="shared" si="13"/>
        <v>0.32873915554423666</v>
      </c>
      <c r="AB15" s="2">
        <f t="shared" si="14"/>
        <v>1.6344282827282259</v>
      </c>
      <c r="AC15" s="2">
        <v>92</v>
      </c>
      <c r="AD15" s="2">
        <f t="shared" si="15"/>
        <v>0.5448094275760752</v>
      </c>
      <c r="AE15" s="2">
        <v>2382.2399999999998</v>
      </c>
      <c r="AF15" s="2">
        <f t="shared" si="16"/>
        <v>31.904113320621086</v>
      </c>
      <c r="AG15" s="2">
        <f t="shared" si="17"/>
        <v>0.20280615662197085</v>
      </c>
      <c r="AH15" s="2">
        <f t="shared" si="18"/>
        <v>0.17594542013079223</v>
      </c>
      <c r="AI15" s="2">
        <f t="shared" si="19"/>
        <v>8945417504.1000004</v>
      </c>
      <c r="AJ15" s="2">
        <f t="shared" si="20"/>
        <v>253306219.31999999</v>
      </c>
      <c r="AK15" s="2">
        <f t="shared" si="21"/>
        <v>253.30621932</v>
      </c>
      <c r="AL15" s="2" t="s">
        <v>205</v>
      </c>
      <c r="AM15" s="2" t="s">
        <v>135</v>
      </c>
      <c r="AN15" s="2" t="s">
        <v>206</v>
      </c>
      <c r="AO15" s="2" t="s">
        <v>207</v>
      </c>
      <c r="AP15" s="2" t="s">
        <v>208</v>
      </c>
      <c r="AQ15" s="2" t="s">
        <v>188</v>
      </c>
      <c r="AR15" s="2" t="s">
        <v>209</v>
      </c>
      <c r="AS15" s="2">
        <v>4</v>
      </c>
      <c r="AT15" s="2" t="s">
        <v>210</v>
      </c>
      <c r="AU15" s="2" t="s">
        <v>211</v>
      </c>
      <c r="AV15" s="2">
        <v>6</v>
      </c>
      <c r="AW15" s="5">
        <v>73</v>
      </c>
      <c r="AX15" s="5">
        <v>26</v>
      </c>
      <c r="AY15" s="5">
        <v>1</v>
      </c>
      <c r="AZ15" s="5">
        <v>1.4</v>
      </c>
      <c r="BA15" s="5">
        <v>1.8</v>
      </c>
      <c r="BB15" s="5">
        <v>0.3</v>
      </c>
      <c r="BC15" s="5">
        <v>0.6</v>
      </c>
      <c r="BD15" s="5">
        <v>0.2</v>
      </c>
      <c r="BE15" s="5">
        <v>1.5</v>
      </c>
      <c r="BF15" s="5">
        <v>3</v>
      </c>
      <c r="BG15" s="2">
        <v>0</v>
      </c>
      <c r="BH15" s="2">
        <v>0</v>
      </c>
      <c r="BI15" s="2">
        <v>0</v>
      </c>
      <c r="BJ15" s="5">
        <v>2.5</v>
      </c>
      <c r="BK15" s="5">
        <v>7.2</v>
      </c>
      <c r="BL15" s="5">
        <v>81.599999999999994</v>
      </c>
      <c r="BM15" s="2">
        <v>0</v>
      </c>
      <c r="BN15" s="5">
        <v>0.1</v>
      </c>
      <c r="BO15" s="5">
        <v>95477</v>
      </c>
      <c r="BP15" s="5">
        <v>22777</v>
      </c>
      <c r="BQ15" s="5">
        <v>6</v>
      </c>
      <c r="BR15" s="5">
        <v>2</v>
      </c>
      <c r="BS15" s="5">
        <v>0.05</v>
      </c>
      <c r="BT15" s="5">
        <v>0.01</v>
      </c>
      <c r="BU15" s="5">
        <v>227186</v>
      </c>
      <c r="BV15" s="5">
        <v>15</v>
      </c>
      <c r="BW15" s="5">
        <v>0.13</v>
      </c>
      <c r="BX15" s="5">
        <v>22539184</v>
      </c>
      <c r="BY15" s="5">
        <v>611526</v>
      </c>
      <c r="BZ15" s="5">
        <v>1499</v>
      </c>
      <c r="CA15" s="5">
        <v>41</v>
      </c>
      <c r="CB15" s="5">
        <v>10.67</v>
      </c>
      <c r="CC15" s="5">
        <v>0.3</v>
      </c>
      <c r="CD15" s="5">
        <v>1</v>
      </c>
      <c r="CE15" s="5">
        <v>5</v>
      </c>
      <c r="CF15" s="5">
        <v>88</v>
      </c>
      <c r="CG15" s="5">
        <v>44</v>
      </c>
      <c r="CH15" s="5">
        <v>6</v>
      </c>
      <c r="CI15" s="2">
        <v>0</v>
      </c>
      <c r="CJ15" s="5">
        <v>1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5">
        <v>1</v>
      </c>
      <c r="CQ15" s="5">
        <v>5</v>
      </c>
      <c r="CR15" s="5">
        <v>49</v>
      </c>
      <c r="CS15" s="5">
        <v>0.77961999999999998</v>
      </c>
      <c r="CT15" s="5">
        <v>0.51980999999999999</v>
      </c>
      <c r="CU15" s="2" t="s">
        <v>143</v>
      </c>
    </row>
    <row r="16" spans="1:99" s="2" customFormat="1" x14ac:dyDescent="0.25">
      <c r="A16" s="2" t="s">
        <v>212</v>
      </c>
      <c r="B16" s="2" t="s">
        <v>213</v>
      </c>
      <c r="C16" s="2" t="s">
        <v>214</v>
      </c>
      <c r="D16" s="2">
        <v>1975</v>
      </c>
      <c r="E16" s="2">
        <f t="shared" si="0"/>
        <v>40</v>
      </c>
      <c r="F16" s="2">
        <v>120</v>
      </c>
      <c r="G16" s="2">
        <v>125</v>
      </c>
      <c r="H16" s="2">
        <v>213700</v>
      </c>
      <c r="I16" s="2">
        <v>641000</v>
      </c>
      <c r="J16" s="2">
        <v>74000</v>
      </c>
      <c r="K16" s="2">
        <v>641000</v>
      </c>
      <c r="L16" s="2">
        <f t="shared" si="1"/>
        <v>27921895900</v>
      </c>
      <c r="M16" s="2">
        <v>5520</v>
      </c>
      <c r="N16" s="2">
        <f t="shared" si="2"/>
        <v>240451200</v>
      </c>
      <c r="O16" s="2">
        <f t="shared" si="3"/>
        <v>8.625</v>
      </c>
      <c r="P16" s="2">
        <f t="shared" si="4"/>
        <v>22338667.199999999</v>
      </c>
      <c r="Q16" s="2">
        <f t="shared" si="5"/>
        <v>22.3386672</v>
      </c>
      <c r="R16" s="2">
        <v>5823</v>
      </c>
      <c r="S16" s="2">
        <f t="shared" si="6"/>
        <v>15081.511769999999</v>
      </c>
      <c r="T16" s="2">
        <f t="shared" si="7"/>
        <v>3726720</v>
      </c>
      <c r="U16" s="2">
        <f t="shared" si="8"/>
        <v>162345240000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116.12292182363822</v>
      </c>
      <c r="AA16" s="2">
        <f t="shared" si="13"/>
        <v>0</v>
      </c>
      <c r="AB16" s="2">
        <f t="shared" si="14"/>
        <v>2.9030730455909559</v>
      </c>
      <c r="AC16" s="2">
        <v>120</v>
      </c>
      <c r="AD16" s="2">
        <f t="shared" si="15"/>
        <v>0.96769101519698519</v>
      </c>
      <c r="AE16" s="2" t="s">
        <v>135</v>
      </c>
      <c r="AF16" s="2">
        <f t="shared" si="16"/>
        <v>675.13043478260875</v>
      </c>
      <c r="AG16" s="2">
        <f t="shared" si="17"/>
        <v>0.66366654982213824</v>
      </c>
      <c r="AH16" s="2">
        <f t="shared" si="18"/>
        <v>0.24473350283837683</v>
      </c>
      <c r="AI16" s="2">
        <f t="shared" si="19"/>
        <v>3223432600</v>
      </c>
      <c r="AJ16" s="2">
        <f t="shared" si="20"/>
        <v>91277520</v>
      </c>
      <c r="AK16" s="2">
        <f t="shared" si="21"/>
        <v>91.277519999999996</v>
      </c>
      <c r="AL16" s="2" t="s">
        <v>135</v>
      </c>
      <c r="AM16" s="2" t="s">
        <v>135</v>
      </c>
      <c r="AN16" s="2" t="s">
        <v>135</v>
      </c>
      <c r="AO16" s="2" t="s">
        <v>135</v>
      </c>
      <c r="AP16" s="2" t="s">
        <v>135</v>
      </c>
      <c r="AQ16" s="2" t="s">
        <v>135</v>
      </c>
      <c r="AR16" s="2" t="s">
        <v>135</v>
      </c>
      <c r="AS16" s="2">
        <v>0</v>
      </c>
      <c r="AT16" s="2" t="s">
        <v>135</v>
      </c>
      <c r="AU16" s="2" t="s">
        <v>135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143</v>
      </c>
    </row>
    <row r="17" spans="1:99" s="2" customFormat="1" x14ac:dyDescent="0.25">
      <c r="A17" s="2" t="s">
        <v>215</v>
      </c>
      <c r="B17" s="2" t="s">
        <v>216</v>
      </c>
      <c r="C17" s="2" t="s">
        <v>217</v>
      </c>
      <c r="D17" s="2">
        <v>1974</v>
      </c>
      <c r="E17" s="2">
        <f t="shared" si="0"/>
        <v>41</v>
      </c>
      <c r="F17" s="2">
        <v>0</v>
      </c>
      <c r="G17" s="2">
        <v>56</v>
      </c>
      <c r="H17" s="2">
        <v>0</v>
      </c>
      <c r="I17" s="2">
        <v>25310</v>
      </c>
      <c r="J17" s="2">
        <v>8650</v>
      </c>
      <c r="K17" s="2">
        <v>25310</v>
      </c>
      <c r="L17" s="2">
        <f t="shared" si="1"/>
        <v>1102501069</v>
      </c>
      <c r="M17" s="2">
        <v>700</v>
      </c>
      <c r="N17" s="2">
        <f t="shared" si="2"/>
        <v>30492000</v>
      </c>
      <c r="O17" s="2">
        <f t="shared" si="3"/>
        <v>1.09375</v>
      </c>
      <c r="P17" s="2">
        <f t="shared" si="4"/>
        <v>2832802</v>
      </c>
      <c r="Q17" s="2">
        <f t="shared" si="5"/>
        <v>2.832802</v>
      </c>
      <c r="R17" s="2">
        <v>28</v>
      </c>
      <c r="S17" s="2">
        <f t="shared" si="6"/>
        <v>72.519719999999992</v>
      </c>
      <c r="T17" s="2">
        <f t="shared" si="7"/>
        <v>17920</v>
      </c>
      <c r="U17" s="2">
        <f t="shared" si="8"/>
        <v>780640000</v>
      </c>
      <c r="V17" s="2">
        <v>101369.15615</v>
      </c>
      <c r="W17" s="2">
        <f t="shared" si="9"/>
        <v>30.897318794519997</v>
      </c>
      <c r="X17" s="2">
        <f t="shared" si="10"/>
        <v>19.198709959873099</v>
      </c>
      <c r="Y17" s="2">
        <f t="shared" si="11"/>
        <v>5.1785428579304105</v>
      </c>
      <c r="Z17" s="2">
        <f t="shared" si="12"/>
        <v>36.157059851764394</v>
      </c>
      <c r="AA17" s="2">
        <f t="shared" si="13"/>
        <v>2.895826741664778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>
        <v>29.3886</v>
      </c>
      <c r="AF17" s="2">
        <f t="shared" si="16"/>
        <v>25.6</v>
      </c>
      <c r="AG17" s="2">
        <f t="shared" si="17"/>
        <v>0.58029068748904078</v>
      </c>
      <c r="AH17" s="2">
        <f t="shared" si="18"/>
        <v>0.26550212463407724</v>
      </c>
      <c r="AI17" s="2">
        <f t="shared" si="19"/>
        <v>376793135</v>
      </c>
      <c r="AJ17" s="2">
        <f t="shared" si="20"/>
        <v>10669602</v>
      </c>
      <c r="AK17" s="2">
        <f t="shared" si="21"/>
        <v>10.669601999999999</v>
      </c>
      <c r="AL17" s="2" t="s">
        <v>218</v>
      </c>
      <c r="AM17" s="2" t="s">
        <v>135</v>
      </c>
      <c r="AN17" s="2" t="s">
        <v>219</v>
      </c>
      <c r="AO17" s="2" t="s">
        <v>220</v>
      </c>
      <c r="AP17" s="2" t="s">
        <v>221</v>
      </c>
      <c r="AQ17" s="2" t="s">
        <v>222</v>
      </c>
      <c r="AR17" s="2" t="s">
        <v>223</v>
      </c>
      <c r="AS17" s="2">
        <v>1</v>
      </c>
      <c r="AT17" s="2" t="s">
        <v>224</v>
      </c>
      <c r="AU17" s="2" t="s">
        <v>225</v>
      </c>
      <c r="AV17" s="2">
        <v>6</v>
      </c>
      <c r="AW17" s="5">
        <v>95</v>
      </c>
      <c r="AX17" s="5">
        <v>5</v>
      </c>
      <c r="AY17" s="2">
        <v>0</v>
      </c>
      <c r="AZ17" s="5">
        <v>2.2000000000000002</v>
      </c>
      <c r="BA17" s="5">
        <v>3.3</v>
      </c>
      <c r="BB17" s="2">
        <v>0</v>
      </c>
      <c r="BC17" s="2">
        <v>0</v>
      </c>
      <c r="BD17" s="2">
        <v>0</v>
      </c>
      <c r="BE17" s="5">
        <v>1.2</v>
      </c>
      <c r="BF17" s="5">
        <v>3.3</v>
      </c>
      <c r="BG17" s="2">
        <v>0</v>
      </c>
      <c r="BH17" s="5">
        <v>0.3</v>
      </c>
      <c r="BI17" s="2">
        <v>0</v>
      </c>
      <c r="BJ17" s="5">
        <v>9.9</v>
      </c>
      <c r="BK17" s="5">
        <v>36.200000000000003</v>
      </c>
      <c r="BL17" s="5">
        <v>43.6</v>
      </c>
      <c r="BM17" s="2">
        <v>0</v>
      </c>
      <c r="BN17" s="2">
        <v>0</v>
      </c>
      <c r="BO17" s="5">
        <v>2252</v>
      </c>
      <c r="BP17" s="5">
        <v>360</v>
      </c>
      <c r="BQ17" s="5">
        <v>24</v>
      </c>
      <c r="BR17" s="5">
        <v>4</v>
      </c>
      <c r="BS17" s="5">
        <v>0.15</v>
      </c>
      <c r="BT17" s="5">
        <v>0.02</v>
      </c>
      <c r="BU17" s="5">
        <v>5061</v>
      </c>
      <c r="BV17" s="5">
        <v>54</v>
      </c>
      <c r="BW17" s="5">
        <v>0.34</v>
      </c>
      <c r="BX17" s="5">
        <v>70719</v>
      </c>
      <c r="BY17" s="5">
        <v>1387</v>
      </c>
      <c r="BZ17" s="5">
        <v>752</v>
      </c>
      <c r="CA17" s="5">
        <v>15</v>
      </c>
      <c r="CB17" s="5">
        <v>2.73</v>
      </c>
      <c r="CC17" s="5">
        <v>0.06</v>
      </c>
      <c r="CD17" s="5">
        <v>3</v>
      </c>
      <c r="CE17" s="5">
        <v>6</v>
      </c>
      <c r="CF17" s="5">
        <v>70</v>
      </c>
      <c r="CG17" s="5">
        <v>22</v>
      </c>
      <c r="CH17" s="5">
        <v>13</v>
      </c>
      <c r="CI17" s="2">
        <v>0</v>
      </c>
      <c r="CJ17" s="5">
        <v>1</v>
      </c>
      <c r="CK17" s="2">
        <v>0</v>
      </c>
      <c r="CL17" s="2">
        <v>0</v>
      </c>
      <c r="CM17" s="2">
        <v>0</v>
      </c>
      <c r="CN17" s="2">
        <v>0</v>
      </c>
      <c r="CO17" s="5">
        <v>1</v>
      </c>
      <c r="CP17" s="5">
        <v>5</v>
      </c>
      <c r="CQ17" s="5">
        <v>13</v>
      </c>
      <c r="CR17" s="5">
        <v>66</v>
      </c>
      <c r="CS17" s="5">
        <v>0.41155999999999998</v>
      </c>
      <c r="CT17" s="5">
        <v>0.16233</v>
      </c>
      <c r="CU17" s="2" t="s">
        <v>143</v>
      </c>
    </row>
    <row r="18" spans="1:99" s="2" customFormat="1" x14ac:dyDescent="0.25">
      <c r="A18" s="2" t="s">
        <v>226</v>
      </c>
      <c r="C18" s="2" t="s">
        <v>227</v>
      </c>
      <c r="D18" s="2">
        <v>1976</v>
      </c>
      <c r="E18" s="2">
        <f t="shared" si="0"/>
        <v>39</v>
      </c>
      <c r="F18" s="2">
        <v>0</v>
      </c>
      <c r="G18" s="2">
        <v>51</v>
      </c>
      <c r="H18" s="2">
        <v>0</v>
      </c>
      <c r="I18" s="2">
        <v>12640</v>
      </c>
      <c r="J18" s="2">
        <v>5740</v>
      </c>
      <c r="K18" s="2">
        <v>12640</v>
      </c>
      <c r="L18" s="2">
        <f t="shared" si="1"/>
        <v>550597136</v>
      </c>
      <c r="M18" s="2">
        <v>440</v>
      </c>
      <c r="N18" s="2">
        <f t="shared" si="2"/>
        <v>19166400</v>
      </c>
      <c r="O18" s="2">
        <f t="shared" si="3"/>
        <v>0.6875</v>
      </c>
      <c r="P18" s="2">
        <f t="shared" si="4"/>
        <v>1780618.4000000001</v>
      </c>
      <c r="Q18" s="2">
        <f t="shared" si="5"/>
        <v>1.7806184</v>
      </c>
      <c r="R18" s="2">
        <v>21.7</v>
      </c>
      <c r="S18" s="2">
        <f t="shared" si="6"/>
        <v>56.202782999999997</v>
      </c>
      <c r="T18" s="2">
        <f t="shared" si="7"/>
        <v>13888</v>
      </c>
      <c r="U18" s="2">
        <f t="shared" si="8"/>
        <v>604996000</v>
      </c>
      <c r="V18" s="2">
        <v>36859.366746</v>
      </c>
      <c r="W18" s="2">
        <f t="shared" si="9"/>
        <v>11.234734984180799</v>
      </c>
      <c r="X18" s="2">
        <f t="shared" si="10"/>
        <v>6.9809429054919239</v>
      </c>
      <c r="Y18" s="2">
        <f t="shared" si="11"/>
        <v>2.3750474741853798</v>
      </c>
      <c r="Z18" s="2">
        <f t="shared" si="12"/>
        <v>28.727206778529094</v>
      </c>
      <c r="AA18" s="2">
        <f t="shared" si="13"/>
        <v>1.5867877088946609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135</v>
      </c>
      <c r="AF18" s="2">
        <f t="shared" si="16"/>
        <v>31.563636363636363</v>
      </c>
      <c r="AG18" s="2">
        <f t="shared" si="17"/>
        <v>0.58152524794913207</v>
      </c>
      <c r="AH18" s="2">
        <f t="shared" si="18"/>
        <v>0.25149355061157247</v>
      </c>
      <c r="AI18" s="2">
        <f t="shared" si="19"/>
        <v>250033826</v>
      </c>
      <c r="AJ18" s="2">
        <f t="shared" si="20"/>
        <v>7080175.2000000002</v>
      </c>
      <c r="AK18" s="2">
        <f t="shared" si="21"/>
        <v>7.0801752000000002</v>
      </c>
      <c r="AL18" s="2" t="s">
        <v>228</v>
      </c>
      <c r="AM18" s="2" t="s">
        <v>135</v>
      </c>
      <c r="AN18" s="2" t="s">
        <v>135</v>
      </c>
      <c r="AO18" s="2" t="s">
        <v>229</v>
      </c>
      <c r="AP18" s="2" t="s">
        <v>135</v>
      </c>
      <c r="AQ18" s="2" t="s">
        <v>135</v>
      </c>
      <c r="AR18" s="2" t="s">
        <v>135</v>
      </c>
      <c r="AS18" s="2">
        <v>0</v>
      </c>
      <c r="AT18" s="2" t="s">
        <v>135</v>
      </c>
      <c r="AU18" s="2" t="s">
        <v>135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143</v>
      </c>
    </row>
    <row r="19" spans="1:99" s="2" customFormat="1" x14ac:dyDescent="0.25">
      <c r="A19" s="2" t="s">
        <v>230</v>
      </c>
      <c r="C19" s="2" t="s">
        <v>231</v>
      </c>
      <c r="D19" s="2">
        <v>1985</v>
      </c>
      <c r="E19" s="2">
        <f t="shared" si="0"/>
        <v>30</v>
      </c>
      <c r="F19" s="2">
        <v>0</v>
      </c>
      <c r="G19" s="2">
        <v>58</v>
      </c>
      <c r="H19" s="2">
        <v>0</v>
      </c>
      <c r="I19" s="2">
        <v>9675</v>
      </c>
      <c r="J19" s="2">
        <v>4195</v>
      </c>
      <c r="K19" s="2">
        <v>9675</v>
      </c>
      <c r="L19" s="2">
        <f t="shared" si="1"/>
        <v>421442032.5</v>
      </c>
      <c r="M19" s="2">
        <v>306</v>
      </c>
      <c r="N19" s="2">
        <f t="shared" si="2"/>
        <v>13329360</v>
      </c>
      <c r="O19" s="2">
        <f t="shared" si="3"/>
        <v>0.47812500000000002</v>
      </c>
      <c r="P19" s="2">
        <f t="shared" si="4"/>
        <v>1238339.1600000001</v>
      </c>
      <c r="Q19" s="2">
        <f t="shared" si="5"/>
        <v>1.23833916</v>
      </c>
      <c r="R19" s="2">
        <v>9.84</v>
      </c>
      <c r="S19" s="2">
        <f t="shared" si="6"/>
        <v>25.485501599999999</v>
      </c>
      <c r="T19" s="2">
        <f t="shared" si="7"/>
        <v>6297.6</v>
      </c>
      <c r="U19" s="2">
        <f t="shared" si="8"/>
        <v>274339200</v>
      </c>
      <c r="V19" s="2">
        <v>53567.044111000003</v>
      </c>
      <c r="W19" s="2">
        <f t="shared" si="9"/>
        <v>16.327235045032801</v>
      </c>
      <c r="X19" s="2">
        <f t="shared" si="10"/>
        <v>10.145276752358734</v>
      </c>
      <c r="Y19" s="2">
        <f t="shared" si="11"/>
        <v>4.1389266754478955</v>
      </c>
      <c r="Z19" s="2">
        <f t="shared" si="12"/>
        <v>31.617574474693459</v>
      </c>
      <c r="AA19" s="2">
        <f t="shared" si="13"/>
        <v>3.1553574703655962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135</v>
      </c>
      <c r="AF19" s="2">
        <f t="shared" si="16"/>
        <v>20.580392156862747</v>
      </c>
      <c r="AG19" s="2">
        <f t="shared" si="17"/>
        <v>0.76748403451514835</v>
      </c>
      <c r="AH19" s="2">
        <f t="shared" si="18"/>
        <v>0.23931809082034369</v>
      </c>
      <c r="AI19" s="2">
        <f t="shared" si="19"/>
        <v>182733780.5</v>
      </c>
      <c r="AJ19" s="2">
        <f t="shared" si="20"/>
        <v>5174448.5999999996</v>
      </c>
      <c r="AK19" s="2">
        <f t="shared" si="21"/>
        <v>5.1744485999999998</v>
      </c>
      <c r="AL19" s="2" t="s">
        <v>232</v>
      </c>
      <c r="AM19" s="2" t="s">
        <v>135</v>
      </c>
      <c r="AN19" s="2" t="s">
        <v>233</v>
      </c>
      <c r="AO19" s="2" t="s">
        <v>234</v>
      </c>
      <c r="AP19" s="2" t="s">
        <v>135</v>
      </c>
      <c r="AQ19" s="2" t="s">
        <v>135</v>
      </c>
      <c r="AR19" s="2" t="s">
        <v>135</v>
      </c>
      <c r="AS19" s="2">
        <v>0</v>
      </c>
      <c r="AT19" s="2" t="s">
        <v>135</v>
      </c>
      <c r="AU19" s="2" t="s">
        <v>135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143</v>
      </c>
    </row>
    <row r="20" spans="1:99" s="2" customFormat="1" x14ac:dyDescent="0.25">
      <c r="A20" s="2" t="s">
        <v>235</v>
      </c>
      <c r="C20" s="2" t="s">
        <v>236</v>
      </c>
      <c r="D20" s="2">
        <v>1934</v>
      </c>
      <c r="E20" s="2">
        <f t="shared" si="0"/>
        <v>81</v>
      </c>
      <c r="F20" s="2">
        <v>0</v>
      </c>
      <c r="G20" s="2">
        <v>57</v>
      </c>
      <c r="H20" s="2">
        <v>0</v>
      </c>
      <c r="I20" s="2">
        <v>7610</v>
      </c>
      <c r="J20" s="2">
        <v>3790</v>
      </c>
      <c r="K20" s="2">
        <v>7610</v>
      </c>
      <c r="L20" s="2">
        <f t="shared" si="1"/>
        <v>331490839</v>
      </c>
      <c r="M20" s="2">
        <v>287</v>
      </c>
      <c r="N20" s="2">
        <f t="shared" si="2"/>
        <v>12501720</v>
      </c>
      <c r="O20" s="2">
        <f t="shared" si="3"/>
        <v>0.44843750000000004</v>
      </c>
      <c r="P20" s="2">
        <f t="shared" si="4"/>
        <v>1161448.82</v>
      </c>
      <c r="Q20" s="2">
        <f t="shared" si="5"/>
        <v>1.1614488200000002</v>
      </c>
      <c r="R20" s="2">
        <v>7.98</v>
      </c>
      <c r="S20" s="2">
        <f t="shared" si="6"/>
        <v>20.668120200000001</v>
      </c>
      <c r="T20" s="2">
        <f t="shared" si="7"/>
        <v>5107.2000000000007</v>
      </c>
      <c r="U20" s="2">
        <f t="shared" si="8"/>
        <v>222482400</v>
      </c>
      <c r="V20" s="2">
        <v>34567.762469000001</v>
      </c>
      <c r="W20" s="2">
        <f t="shared" si="9"/>
        <v>10.5362540005512</v>
      </c>
      <c r="X20" s="2">
        <f t="shared" si="10"/>
        <v>6.5469268050537863</v>
      </c>
      <c r="Y20" s="2">
        <f t="shared" si="11"/>
        <v>2.7579163172064369</v>
      </c>
      <c r="Z20" s="2">
        <f t="shared" si="12"/>
        <v>26.515618570884648</v>
      </c>
      <c r="AA20" s="2">
        <f t="shared" si="13"/>
        <v>2.2537975874489602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135</v>
      </c>
      <c r="AF20" s="2">
        <f t="shared" si="16"/>
        <v>17.795121951219514</v>
      </c>
      <c r="AG20" s="2">
        <f t="shared" si="17"/>
        <v>0.66460304629194789</v>
      </c>
      <c r="AH20" s="2">
        <f t="shared" si="18"/>
        <v>0.24844413852632058</v>
      </c>
      <c r="AI20" s="2">
        <f t="shared" si="19"/>
        <v>165092021</v>
      </c>
      <c r="AJ20" s="2">
        <f t="shared" si="20"/>
        <v>4674889.2</v>
      </c>
      <c r="AK20" s="2">
        <f t="shared" si="21"/>
        <v>4.6748892</v>
      </c>
      <c r="AL20" s="2" t="s">
        <v>237</v>
      </c>
      <c r="AM20" s="2" t="s">
        <v>135</v>
      </c>
      <c r="AN20" s="2" t="s">
        <v>238</v>
      </c>
      <c r="AO20" s="2" t="s">
        <v>239</v>
      </c>
      <c r="AP20" s="2" t="s">
        <v>135</v>
      </c>
      <c r="AQ20" s="2" t="s">
        <v>135</v>
      </c>
      <c r="AR20" s="2" t="s">
        <v>135</v>
      </c>
      <c r="AS20" s="2">
        <v>0</v>
      </c>
      <c r="AT20" s="2" t="s">
        <v>135</v>
      </c>
      <c r="AU20" s="2" t="s">
        <v>135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143</v>
      </c>
    </row>
    <row r="21" spans="1:99" s="2" customFormat="1" x14ac:dyDescent="0.25">
      <c r="A21" s="2" t="s">
        <v>240</v>
      </c>
      <c r="C21" s="2" t="s">
        <v>241</v>
      </c>
      <c r="D21" s="2">
        <v>1969</v>
      </c>
      <c r="E21" s="2">
        <f t="shared" si="0"/>
        <v>46</v>
      </c>
      <c r="F21" s="2">
        <v>0</v>
      </c>
      <c r="G21" s="2">
        <v>70</v>
      </c>
      <c r="H21" s="2">
        <v>0</v>
      </c>
      <c r="I21" s="2">
        <v>60200</v>
      </c>
      <c r="J21" s="2">
        <v>19700</v>
      </c>
      <c r="K21" s="2">
        <v>60200</v>
      </c>
      <c r="L21" s="2">
        <f t="shared" si="1"/>
        <v>2622305980</v>
      </c>
      <c r="M21" s="2">
        <v>1260</v>
      </c>
      <c r="N21" s="2">
        <f t="shared" si="2"/>
        <v>54885600</v>
      </c>
      <c r="O21" s="2">
        <f t="shared" si="3"/>
        <v>1.96875</v>
      </c>
      <c r="P21" s="2">
        <f t="shared" si="4"/>
        <v>5099043.6000000006</v>
      </c>
      <c r="Q21" s="2">
        <f t="shared" si="5"/>
        <v>5.0990435999999999</v>
      </c>
      <c r="R21" s="2">
        <v>440</v>
      </c>
      <c r="S21" s="2">
        <f t="shared" si="6"/>
        <v>1139.5955999999999</v>
      </c>
      <c r="T21" s="2">
        <f t="shared" si="7"/>
        <v>281600</v>
      </c>
      <c r="U21" s="2">
        <f t="shared" si="8"/>
        <v>12267200000</v>
      </c>
      <c r="V21" s="2">
        <v>247468.49226999999</v>
      </c>
      <c r="W21" s="2">
        <f t="shared" si="9"/>
        <v>75.428396443895991</v>
      </c>
      <c r="X21" s="2">
        <f t="shared" si="10"/>
        <v>46.869047624984383</v>
      </c>
      <c r="Y21" s="2">
        <f t="shared" si="11"/>
        <v>9.4229178177184547</v>
      </c>
      <c r="Z21" s="2">
        <f t="shared" si="12"/>
        <v>47.777668095092338</v>
      </c>
      <c r="AA21" s="2">
        <f t="shared" si="13"/>
        <v>3.1041059533719872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>
        <v>192.36500000000001</v>
      </c>
      <c r="AF21" s="2">
        <f t="shared" si="16"/>
        <v>223.49206349206349</v>
      </c>
      <c r="AG21" s="2">
        <f t="shared" si="17"/>
        <v>0.57153283961047485</v>
      </c>
      <c r="AH21" s="2">
        <f t="shared" si="18"/>
        <v>0.20984101931739002</v>
      </c>
      <c r="AI21" s="2">
        <f t="shared" si="19"/>
        <v>858130030</v>
      </c>
      <c r="AJ21" s="2">
        <f t="shared" si="20"/>
        <v>24299556</v>
      </c>
      <c r="AK21" s="2">
        <f t="shared" si="21"/>
        <v>24.299555999999999</v>
      </c>
      <c r="AL21" s="2" t="s">
        <v>242</v>
      </c>
      <c r="AM21" s="2" t="s">
        <v>135</v>
      </c>
      <c r="AN21" s="2" t="s">
        <v>243</v>
      </c>
      <c r="AO21" s="2" t="s">
        <v>244</v>
      </c>
      <c r="AP21" s="2" t="s">
        <v>245</v>
      </c>
      <c r="AQ21" s="2" t="s">
        <v>246</v>
      </c>
      <c r="AR21" s="2" t="s">
        <v>247</v>
      </c>
      <c r="AS21" s="2">
        <v>2</v>
      </c>
      <c r="AT21" s="2" t="s">
        <v>248</v>
      </c>
      <c r="AU21" s="2" t="s">
        <v>249</v>
      </c>
      <c r="AV21" s="2">
        <v>6</v>
      </c>
      <c r="AW21" s="5">
        <v>72</v>
      </c>
      <c r="AX21" s="5">
        <v>28</v>
      </c>
      <c r="AY21" s="5">
        <v>1</v>
      </c>
      <c r="AZ21" s="5">
        <v>0.5</v>
      </c>
      <c r="BA21" s="5">
        <v>1</v>
      </c>
      <c r="BB21" s="5">
        <v>0.4</v>
      </c>
      <c r="BC21" s="5">
        <v>0.6</v>
      </c>
      <c r="BD21" s="5">
        <v>0.1</v>
      </c>
      <c r="BE21" s="5">
        <v>0.9</v>
      </c>
      <c r="BF21" s="5">
        <v>3.1</v>
      </c>
      <c r="BG21" s="2">
        <v>0</v>
      </c>
      <c r="BH21" s="5">
        <v>0.1</v>
      </c>
      <c r="BI21" s="2">
        <v>0</v>
      </c>
      <c r="BJ21" s="5">
        <v>2.6</v>
      </c>
      <c r="BK21" s="5">
        <v>15.7</v>
      </c>
      <c r="BL21" s="5">
        <v>75</v>
      </c>
      <c r="BM21" s="2">
        <v>0</v>
      </c>
      <c r="BN21" s="2">
        <v>0</v>
      </c>
      <c r="BO21" s="5">
        <v>13635</v>
      </c>
      <c r="BP21" s="5">
        <v>3441</v>
      </c>
      <c r="BQ21" s="5">
        <v>11</v>
      </c>
      <c r="BR21" s="5">
        <v>3</v>
      </c>
      <c r="BS21" s="5">
        <v>0.08</v>
      </c>
      <c r="BT21" s="5">
        <v>0.02</v>
      </c>
      <c r="BU21" s="5">
        <v>31956</v>
      </c>
      <c r="BV21" s="5">
        <v>25</v>
      </c>
      <c r="BW21" s="5">
        <v>0.18</v>
      </c>
      <c r="BX21" s="5">
        <v>2203405</v>
      </c>
      <c r="BY21" s="5">
        <v>124107</v>
      </c>
      <c r="BZ21" s="5">
        <v>1738</v>
      </c>
      <c r="CA21" s="5">
        <v>98</v>
      </c>
      <c r="CB21" s="5">
        <v>12.92</v>
      </c>
      <c r="CC21" s="5">
        <v>0.76</v>
      </c>
      <c r="CD21" s="5">
        <v>1</v>
      </c>
      <c r="CE21" s="5">
        <v>3</v>
      </c>
      <c r="CF21" s="5">
        <v>82</v>
      </c>
      <c r="CG21" s="5">
        <v>26</v>
      </c>
      <c r="CH21" s="5">
        <v>5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5">
        <v>1</v>
      </c>
      <c r="CQ21" s="5">
        <v>12</v>
      </c>
      <c r="CR21" s="5">
        <v>69</v>
      </c>
      <c r="CS21" s="5">
        <v>0.69450999999999996</v>
      </c>
      <c r="CT21" s="5">
        <v>0.64668999999999999</v>
      </c>
      <c r="CU21" s="2" t="s">
        <v>143</v>
      </c>
    </row>
    <row r="22" spans="1:99" s="2" customFormat="1" x14ac:dyDescent="0.25">
      <c r="A22" s="2" t="s">
        <v>250</v>
      </c>
      <c r="C22" s="2" t="s">
        <v>251</v>
      </c>
      <c r="D22" s="2">
        <v>1962</v>
      </c>
      <c r="E22" s="2">
        <f t="shared" si="0"/>
        <v>53</v>
      </c>
      <c r="F22" s="2">
        <v>0</v>
      </c>
      <c r="G22" s="2">
        <v>19</v>
      </c>
      <c r="H22" s="2">
        <v>0</v>
      </c>
      <c r="I22" s="2">
        <v>3638</v>
      </c>
      <c r="J22" s="2">
        <v>1088</v>
      </c>
      <c r="K22" s="2">
        <v>3638</v>
      </c>
      <c r="L22" s="2">
        <f t="shared" si="1"/>
        <v>158470916.20000002</v>
      </c>
      <c r="M22" s="2">
        <v>272</v>
      </c>
      <c r="N22" s="2">
        <f t="shared" si="2"/>
        <v>11848320</v>
      </c>
      <c r="O22" s="2">
        <f t="shared" si="3"/>
        <v>0.42500000000000004</v>
      </c>
      <c r="P22" s="2">
        <f t="shared" si="4"/>
        <v>1100745.92</v>
      </c>
      <c r="Q22" s="2">
        <f t="shared" si="5"/>
        <v>1.10074592</v>
      </c>
      <c r="R22" s="2">
        <v>14.9</v>
      </c>
      <c r="S22" s="2">
        <f t="shared" si="6"/>
        <v>38.590851000000001</v>
      </c>
      <c r="T22" s="2">
        <f t="shared" si="7"/>
        <v>9536</v>
      </c>
      <c r="U22" s="2">
        <f t="shared" si="8"/>
        <v>415412000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13.374969295224979</v>
      </c>
      <c r="AA22" s="2">
        <f t="shared" si="13"/>
        <v>0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 t="s">
        <v>135</v>
      </c>
      <c r="AF22" s="2">
        <f t="shared" si="16"/>
        <v>35.058823529411768</v>
      </c>
      <c r="AG22" s="2">
        <f t="shared" si="17"/>
        <v>0.34435774451317402</v>
      </c>
      <c r="AH22" s="2">
        <f t="shared" si="18"/>
        <v>0.82021192074456006</v>
      </c>
      <c r="AI22" s="2">
        <f t="shared" si="19"/>
        <v>47393171.200000003</v>
      </c>
      <c r="AJ22" s="2">
        <f t="shared" si="20"/>
        <v>1342026.24</v>
      </c>
      <c r="AK22" s="2">
        <f t="shared" si="21"/>
        <v>1.34202624</v>
      </c>
      <c r="AL22" s="2" t="s">
        <v>135</v>
      </c>
      <c r="AM22" s="2" t="s">
        <v>135</v>
      </c>
      <c r="AN22" s="2" t="s">
        <v>135</v>
      </c>
      <c r="AO22" s="2" t="s">
        <v>135</v>
      </c>
      <c r="AP22" s="2" t="s">
        <v>135</v>
      </c>
      <c r="AQ22" s="2" t="s">
        <v>135</v>
      </c>
      <c r="AR22" s="2" t="s">
        <v>135</v>
      </c>
      <c r="AS22" s="2">
        <v>0</v>
      </c>
      <c r="AT22" s="2" t="s">
        <v>135</v>
      </c>
      <c r="AU22" s="2" t="s">
        <v>135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143</v>
      </c>
    </row>
    <row r="23" spans="1:99" s="2" customFormat="1" x14ac:dyDescent="0.25">
      <c r="A23" s="2" t="s">
        <v>252</v>
      </c>
      <c r="C23" s="2" t="s">
        <v>253</v>
      </c>
      <c r="F23" s="2">
        <v>0</v>
      </c>
      <c r="G23" s="2">
        <v>33</v>
      </c>
      <c r="H23" s="2">
        <v>0</v>
      </c>
      <c r="I23" s="2">
        <v>13700</v>
      </c>
      <c r="J23" s="2">
        <v>5500</v>
      </c>
      <c r="K23" s="2">
        <v>13700</v>
      </c>
      <c r="L23" s="2">
        <f t="shared" si="1"/>
        <v>596770630</v>
      </c>
      <c r="M23" s="2">
        <v>640</v>
      </c>
      <c r="N23" s="2">
        <f t="shared" si="2"/>
        <v>27878400</v>
      </c>
      <c r="O23" s="2">
        <f t="shared" si="3"/>
        <v>1</v>
      </c>
      <c r="P23" s="2">
        <f t="shared" si="4"/>
        <v>2589990.4</v>
      </c>
      <c r="Q23" s="2">
        <f t="shared" si="5"/>
        <v>2.5899904</v>
      </c>
      <c r="R23" s="2">
        <v>41.4</v>
      </c>
      <c r="S23" s="2">
        <f t="shared" si="6"/>
        <v>107.22558599999999</v>
      </c>
      <c r="T23" s="2">
        <f t="shared" si="7"/>
        <v>26496</v>
      </c>
      <c r="U23" s="2">
        <f t="shared" si="8"/>
        <v>1154232000</v>
      </c>
      <c r="V23" s="2">
        <v>61813.136617999997</v>
      </c>
      <c r="W23" s="2">
        <f t="shared" si="9"/>
        <v>18.840644041166399</v>
      </c>
      <c r="X23" s="2">
        <f t="shared" si="10"/>
        <v>11.707037196629493</v>
      </c>
      <c r="Y23" s="2">
        <f t="shared" si="11"/>
        <v>3.3024903589449841</v>
      </c>
      <c r="Z23" s="2">
        <f t="shared" si="12"/>
        <v>21.406200858011939</v>
      </c>
      <c r="AA23" s="2">
        <f t="shared" si="13"/>
        <v>2.7771602651428773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>
        <v>27.133600000000001</v>
      </c>
      <c r="AF23" s="2">
        <f t="shared" si="16"/>
        <v>41.4</v>
      </c>
      <c r="AG23" s="2">
        <f t="shared" si="17"/>
        <v>0.35929495744208034</v>
      </c>
      <c r="AH23" s="2">
        <f t="shared" si="18"/>
        <v>0.38177136674655887</v>
      </c>
      <c r="AI23" s="2">
        <f t="shared" si="19"/>
        <v>239579450</v>
      </c>
      <c r="AJ23" s="2">
        <f t="shared" si="20"/>
        <v>6784140</v>
      </c>
      <c r="AK23" s="2">
        <f t="shared" si="21"/>
        <v>6.7841399999999998</v>
      </c>
      <c r="AL23" s="2" t="s">
        <v>254</v>
      </c>
      <c r="AM23" s="2" t="s">
        <v>135</v>
      </c>
      <c r="AN23" s="2" t="s">
        <v>255</v>
      </c>
      <c r="AO23" s="2" t="s">
        <v>256</v>
      </c>
      <c r="AP23" s="2" t="s">
        <v>257</v>
      </c>
      <c r="AQ23" s="2" t="s">
        <v>258</v>
      </c>
      <c r="AR23" s="2" t="s">
        <v>259</v>
      </c>
      <c r="AS23" s="2">
        <v>1</v>
      </c>
      <c r="AT23" s="2" t="s">
        <v>260</v>
      </c>
      <c r="AU23" s="2" t="s">
        <v>261</v>
      </c>
      <c r="AV23" s="2">
        <v>6</v>
      </c>
      <c r="AW23" s="5">
        <v>19</v>
      </c>
      <c r="AX23" s="5">
        <v>73</v>
      </c>
      <c r="AY23" s="5">
        <v>8</v>
      </c>
      <c r="AZ23" s="5">
        <v>1.5</v>
      </c>
      <c r="BA23" s="5">
        <v>1.3</v>
      </c>
      <c r="BB23" s="5">
        <v>0.3</v>
      </c>
      <c r="BC23" s="5">
        <v>0.3</v>
      </c>
      <c r="BD23" s="2">
        <v>0</v>
      </c>
      <c r="BE23" s="5">
        <v>2</v>
      </c>
      <c r="BF23" s="5">
        <v>3.8</v>
      </c>
      <c r="BG23" s="2">
        <v>0</v>
      </c>
      <c r="BH23" s="5">
        <v>0.2</v>
      </c>
      <c r="BI23" s="2">
        <v>0</v>
      </c>
      <c r="BJ23" s="5">
        <v>5.9</v>
      </c>
      <c r="BK23" s="5">
        <v>20.7</v>
      </c>
      <c r="BL23" s="5">
        <v>64</v>
      </c>
      <c r="BM23" s="2">
        <v>0</v>
      </c>
      <c r="BN23" s="2">
        <v>0</v>
      </c>
      <c r="BO23" s="5">
        <v>4078</v>
      </c>
      <c r="BP23" s="5">
        <v>662</v>
      </c>
      <c r="BQ23" s="5">
        <v>29</v>
      </c>
      <c r="BR23" s="5">
        <v>5</v>
      </c>
      <c r="BS23" s="5">
        <v>0.16</v>
      </c>
      <c r="BT23" s="5">
        <v>0.03</v>
      </c>
      <c r="BU23" s="5">
        <v>9264</v>
      </c>
      <c r="BV23" s="5">
        <v>66</v>
      </c>
      <c r="BW23" s="5">
        <v>0.36</v>
      </c>
      <c r="BX23" s="5">
        <v>176381</v>
      </c>
      <c r="BY23" s="5">
        <v>2574</v>
      </c>
      <c r="BZ23" s="5">
        <v>1251</v>
      </c>
      <c r="CA23" s="5">
        <v>18</v>
      </c>
      <c r="CB23" s="5">
        <v>7.29</v>
      </c>
      <c r="CC23" s="5">
        <v>0.12</v>
      </c>
      <c r="CD23" s="5">
        <v>1</v>
      </c>
      <c r="CE23" s="5">
        <v>2</v>
      </c>
      <c r="CF23" s="5">
        <v>81</v>
      </c>
      <c r="CG23" s="5">
        <v>32</v>
      </c>
      <c r="CH23" s="5">
        <v>8</v>
      </c>
      <c r="CI23" s="2">
        <v>0</v>
      </c>
      <c r="CJ23" s="5">
        <v>1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5">
        <v>2</v>
      </c>
      <c r="CQ23" s="5">
        <v>9</v>
      </c>
      <c r="CR23" s="5">
        <v>62</v>
      </c>
      <c r="CS23" s="5">
        <v>0.42453000000000002</v>
      </c>
      <c r="CT23" s="5">
        <v>0.17015</v>
      </c>
      <c r="CU23" s="2" t="s">
        <v>143</v>
      </c>
    </row>
    <row r="24" spans="1:99" s="2" customFormat="1" x14ac:dyDescent="0.25">
      <c r="A24" s="2" t="s">
        <v>262</v>
      </c>
      <c r="C24" s="2" t="s">
        <v>263</v>
      </c>
      <c r="D24" s="2">
        <v>1960</v>
      </c>
      <c r="E24" s="2">
        <f t="shared" ref="E24:E55" si="22">2015-D24</f>
        <v>55</v>
      </c>
      <c r="F24" s="2">
        <v>0</v>
      </c>
      <c r="G24" s="2">
        <v>13</v>
      </c>
      <c r="H24" s="2">
        <v>0</v>
      </c>
      <c r="I24" s="2">
        <v>85</v>
      </c>
      <c r="J24" s="2">
        <v>15</v>
      </c>
      <c r="K24" s="2">
        <v>85</v>
      </c>
      <c r="L24" s="2">
        <f t="shared" si="1"/>
        <v>3702591.5</v>
      </c>
      <c r="M24" s="2">
        <v>2300</v>
      </c>
      <c r="N24" s="2">
        <f t="shared" si="2"/>
        <v>100188000</v>
      </c>
      <c r="O24" s="2">
        <f t="shared" si="3"/>
        <v>3.59375</v>
      </c>
      <c r="P24" s="2">
        <f t="shared" si="4"/>
        <v>9307778</v>
      </c>
      <c r="Q24" s="2">
        <f t="shared" si="5"/>
        <v>9.3077780000000008</v>
      </c>
      <c r="R24" s="2">
        <v>150</v>
      </c>
      <c r="S24" s="2">
        <f t="shared" si="6"/>
        <v>388.49849999999998</v>
      </c>
      <c r="T24" s="2">
        <f t="shared" si="7"/>
        <v>96000</v>
      </c>
      <c r="U24" s="2">
        <f t="shared" si="8"/>
        <v>4182000000</v>
      </c>
      <c r="V24" s="2">
        <v>614136.69574999996</v>
      </c>
      <c r="W24" s="2">
        <f t="shared" si="9"/>
        <v>187.18886486459996</v>
      </c>
      <c r="X24" s="2">
        <f t="shared" si="10"/>
        <v>116.3138053548755</v>
      </c>
      <c r="Y24" s="2">
        <f t="shared" si="11"/>
        <v>17.308199550615434</v>
      </c>
      <c r="Z24" s="2">
        <f t="shared" si="12"/>
        <v>3.6956436898630575E-2</v>
      </c>
      <c r="AA24" s="2">
        <f t="shared" si="13"/>
        <v>10117.113903460127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>
        <v>4534.6099999999997</v>
      </c>
      <c r="AF24" s="2">
        <f t="shared" si="16"/>
        <v>41.739130434782609</v>
      </c>
      <c r="AG24" s="2">
        <f t="shared" si="17"/>
        <v>3.2721084365603721E-4</v>
      </c>
      <c r="AH24" s="2">
        <f t="shared" si="18"/>
        <v>503.06331138999684</v>
      </c>
      <c r="AI24" s="2">
        <f t="shared" si="19"/>
        <v>653398.5</v>
      </c>
      <c r="AJ24" s="2">
        <f t="shared" si="20"/>
        <v>18502.2</v>
      </c>
      <c r="AK24" s="2">
        <f t="shared" si="21"/>
        <v>1.85022E-2</v>
      </c>
      <c r="AL24" s="2" t="s">
        <v>134</v>
      </c>
      <c r="AM24" s="2" t="s">
        <v>135</v>
      </c>
      <c r="AN24" s="2" t="s">
        <v>136</v>
      </c>
      <c r="AO24" s="2" t="s">
        <v>137</v>
      </c>
      <c r="AP24" s="2" t="s">
        <v>138</v>
      </c>
      <c r="AQ24" s="2" t="s">
        <v>139</v>
      </c>
      <c r="AR24" s="2" t="s">
        <v>140</v>
      </c>
      <c r="AS24" s="2">
        <v>5</v>
      </c>
      <c r="AT24" s="2" t="s">
        <v>141</v>
      </c>
      <c r="AU24" s="2" t="s">
        <v>142</v>
      </c>
      <c r="AV24" s="2">
        <v>6</v>
      </c>
      <c r="AW24" s="5">
        <v>79</v>
      </c>
      <c r="AX24" s="5">
        <v>21</v>
      </c>
      <c r="AY24" s="5">
        <v>1</v>
      </c>
      <c r="AZ24" s="5">
        <v>1</v>
      </c>
      <c r="BA24" s="5">
        <v>2</v>
      </c>
      <c r="BB24" s="5">
        <v>0.3</v>
      </c>
      <c r="BC24" s="5">
        <v>0.9</v>
      </c>
      <c r="BD24" s="5">
        <v>0.3</v>
      </c>
      <c r="BE24" s="5">
        <v>1.5</v>
      </c>
      <c r="BF24" s="5">
        <v>4</v>
      </c>
      <c r="BG24" s="2">
        <v>0</v>
      </c>
      <c r="BH24" s="5">
        <v>0.1</v>
      </c>
      <c r="BI24" s="2">
        <v>0</v>
      </c>
      <c r="BJ24" s="5">
        <v>3.7</v>
      </c>
      <c r="BK24" s="5">
        <v>11.6</v>
      </c>
      <c r="BL24" s="5">
        <v>74.5</v>
      </c>
      <c r="BM24" s="2">
        <v>0</v>
      </c>
      <c r="BN24" s="5">
        <v>0.1</v>
      </c>
      <c r="BO24" s="5">
        <v>243396</v>
      </c>
      <c r="BP24" s="5">
        <v>59058</v>
      </c>
      <c r="BQ24" s="5">
        <v>8</v>
      </c>
      <c r="BR24" s="5">
        <v>2</v>
      </c>
      <c r="BS24" s="5">
        <v>0.06</v>
      </c>
      <c r="BT24" s="5">
        <v>0.01</v>
      </c>
      <c r="BU24" s="5">
        <v>564429</v>
      </c>
      <c r="BV24" s="5">
        <v>18</v>
      </c>
      <c r="BW24" s="5">
        <v>0.14000000000000001</v>
      </c>
      <c r="BX24" s="5">
        <v>58429594</v>
      </c>
      <c r="BY24" s="5">
        <v>1671497</v>
      </c>
      <c r="BZ24" s="5">
        <v>1903</v>
      </c>
      <c r="CA24" s="5">
        <v>54</v>
      </c>
      <c r="CB24" s="5">
        <v>14.49</v>
      </c>
      <c r="CC24" s="5">
        <v>0.43</v>
      </c>
      <c r="CD24" s="5">
        <v>3</v>
      </c>
      <c r="CE24" s="5">
        <v>9</v>
      </c>
      <c r="CF24" s="5">
        <v>85</v>
      </c>
      <c r="CG24" s="5">
        <v>36</v>
      </c>
      <c r="CH24" s="5">
        <v>6</v>
      </c>
      <c r="CI24" s="2">
        <v>0</v>
      </c>
      <c r="CJ24" s="5">
        <v>1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5">
        <v>2</v>
      </c>
      <c r="CQ24" s="5">
        <v>6</v>
      </c>
      <c r="CR24" s="5">
        <v>53</v>
      </c>
      <c r="CS24" s="5">
        <v>0.84379999999999999</v>
      </c>
      <c r="CT24" s="5">
        <v>0.74341000000000002</v>
      </c>
      <c r="CU24" s="2" t="s">
        <v>143</v>
      </c>
    </row>
    <row r="25" spans="1:99" s="2" customFormat="1" x14ac:dyDescent="0.25">
      <c r="A25" s="2" t="s">
        <v>264</v>
      </c>
      <c r="C25" s="2" t="s">
        <v>265</v>
      </c>
      <c r="D25" s="2">
        <v>1968</v>
      </c>
      <c r="E25" s="2">
        <f t="shared" si="22"/>
        <v>47</v>
      </c>
      <c r="F25" s="2">
        <v>0</v>
      </c>
      <c r="G25" s="2">
        <v>60</v>
      </c>
      <c r="H25" s="2">
        <v>0</v>
      </c>
      <c r="I25" s="2">
        <v>21863</v>
      </c>
      <c r="J25" s="2">
        <v>3043</v>
      </c>
      <c r="K25" s="2">
        <v>21863</v>
      </c>
      <c r="L25" s="2">
        <f t="shared" si="1"/>
        <v>952350093.70000005</v>
      </c>
      <c r="M25" s="2">
        <v>296</v>
      </c>
      <c r="N25" s="2">
        <f t="shared" si="2"/>
        <v>12893760</v>
      </c>
      <c r="O25" s="2">
        <f t="shared" si="3"/>
        <v>0.46250000000000002</v>
      </c>
      <c r="P25" s="2">
        <f t="shared" si="4"/>
        <v>1197870.56</v>
      </c>
      <c r="Q25" s="2">
        <f t="shared" si="5"/>
        <v>1.1978705600000001</v>
      </c>
      <c r="R25" s="2">
        <v>13.28</v>
      </c>
      <c r="S25" s="2">
        <f t="shared" si="6"/>
        <v>34.395067199999993</v>
      </c>
      <c r="T25" s="2">
        <f t="shared" si="7"/>
        <v>8499.1999999999989</v>
      </c>
      <c r="U25" s="2">
        <f t="shared" si="8"/>
        <v>370246400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73.861316923845337</v>
      </c>
      <c r="AA25" s="2">
        <f t="shared" si="13"/>
        <v>0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 t="s">
        <v>135</v>
      </c>
      <c r="AF25" s="2">
        <f t="shared" si="16"/>
        <v>28.713513513513512</v>
      </c>
      <c r="AG25" s="2">
        <f t="shared" si="17"/>
        <v>1.8229413832033159</v>
      </c>
      <c r="AH25" s="2">
        <f t="shared" si="18"/>
        <v>0.31913602174221467</v>
      </c>
      <c r="AI25" s="2">
        <f t="shared" si="19"/>
        <v>132552775.7</v>
      </c>
      <c r="AJ25" s="2">
        <f t="shared" si="20"/>
        <v>3753479.64</v>
      </c>
      <c r="AK25" s="2">
        <f t="shared" si="21"/>
        <v>3.7534796400000001</v>
      </c>
      <c r="AL25" s="2" t="s">
        <v>135</v>
      </c>
      <c r="AM25" s="2" t="s">
        <v>135</v>
      </c>
      <c r="AN25" s="2" t="s">
        <v>135</v>
      </c>
      <c r="AO25" s="2" t="s">
        <v>135</v>
      </c>
      <c r="AP25" s="2" t="s">
        <v>135</v>
      </c>
      <c r="AQ25" s="2" t="s">
        <v>135</v>
      </c>
      <c r="AR25" s="2" t="s">
        <v>135</v>
      </c>
      <c r="AS25" s="2">
        <v>0</v>
      </c>
      <c r="AT25" s="2" t="s">
        <v>135</v>
      </c>
      <c r="AU25" s="2" t="s">
        <v>135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143</v>
      </c>
    </row>
    <row r="26" spans="1:99" s="2" customFormat="1" x14ac:dyDescent="0.25">
      <c r="A26" s="2" t="s">
        <v>266</v>
      </c>
      <c r="C26" s="2" t="s">
        <v>267</v>
      </c>
      <c r="D26" s="2">
        <v>1967</v>
      </c>
      <c r="E26" s="2">
        <f t="shared" si="22"/>
        <v>48</v>
      </c>
      <c r="F26" s="2">
        <v>0</v>
      </c>
      <c r="G26" s="2">
        <v>18</v>
      </c>
      <c r="H26" s="2">
        <v>0</v>
      </c>
      <c r="I26" s="2">
        <v>2800</v>
      </c>
      <c r="J26" s="2">
        <v>1310</v>
      </c>
      <c r="K26" s="2">
        <v>2800</v>
      </c>
      <c r="L26" s="2">
        <f t="shared" si="1"/>
        <v>121967720</v>
      </c>
      <c r="M26" s="2">
        <v>264</v>
      </c>
      <c r="N26" s="2">
        <f t="shared" si="2"/>
        <v>11499840</v>
      </c>
      <c r="O26" s="2">
        <f t="shared" si="3"/>
        <v>0.41250000000000003</v>
      </c>
      <c r="P26" s="2">
        <f t="shared" si="4"/>
        <v>1068371.04</v>
      </c>
      <c r="Q26" s="2">
        <f t="shared" si="5"/>
        <v>1.0683710400000002</v>
      </c>
      <c r="R26" s="2">
        <v>13.19</v>
      </c>
      <c r="S26" s="2">
        <f t="shared" si="6"/>
        <v>34.161968099999996</v>
      </c>
      <c r="T26" s="2">
        <f t="shared" si="7"/>
        <v>8441.6</v>
      </c>
      <c r="U26" s="2">
        <f t="shared" si="8"/>
        <v>367737200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10.606036257895761</v>
      </c>
      <c r="AA26" s="2">
        <f t="shared" si="13"/>
        <v>0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135</v>
      </c>
      <c r="AF26" s="2">
        <f t="shared" si="16"/>
        <v>31.975757575757576</v>
      </c>
      <c r="AG26" s="2">
        <f t="shared" si="17"/>
        <v>0.27717410697860217</v>
      </c>
      <c r="AH26" s="2">
        <f t="shared" si="18"/>
        <v>0.6611784643559202</v>
      </c>
      <c r="AI26" s="2">
        <f t="shared" si="19"/>
        <v>57063469</v>
      </c>
      <c r="AJ26" s="2">
        <f t="shared" si="20"/>
        <v>1615858.8</v>
      </c>
      <c r="AK26" s="2">
        <f t="shared" si="21"/>
        <v>1.6158588</v>
      </c>
      <c r="AL26" s="2" t="s">
        <v>135</v>
      </c>
      <c r="AM26" s="2" t="s">
        <v>135</v>
      </c>
      <c r="AN26" s="2" t="s">
        <v>135</v>
      </c>
      <c r="AO26" s="2" t="s">
        <v>135</v>
      </c>
      <c r="AP26" s="2" t="s">
        <v>135</v>
      </c>
      <c r="AQ26" s="2" t="s">
        <v>135</v>
      </c>
      <c r="AR26" s="2" t="s">
        <v>135</v>
      </c>
      <c r="AS26" s="2">
        <v>0</v>
      </c>
      <c r="AT26" s="2" t="s">
        <v>135</v>
      </c>
      <c r="AU26" s="2" t="s">
        <v>135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143</v>
      </c>
    </row>
    <row r="27" spans="1:99" s="2" customFormat="1" x14ac:dyDescent="0.25">
      <c r="A27" s="2" t="s">
        <v>268</v>
      </c>
      <c r="C27" s="2" t="s">
        <v>269</v>
      </c>
      <c r="D27" s="2">
        <v>1959</v>
      </c>
      <c r="E27" s="2">
        <f t="shared" si="22"/>
        <v>56</v>
      </c>
      <c r="F27" s="2">
        <v>0</v>
      </c>
      <c r="G27" s="2">
        <v>8</v>
      </c>
      <c r="H27" s="2">
        <v>0</v>
      </c>
      <c r="I27" s="2">
        <v>1600</v>
      </c>
      <c r="J27" s="2">
        <v>600</v>
      </c>
      <c r="K27" s="2">
        <v>1600</v>
      </c>
      <c r="L27" s="2">
        <f t="shared" si="1"/>
        <v>69695840</v>
      </c>
      <c r="M27" s="2">
        <v>2100</v>
      </c>
      <c r="N27" s="2">
        <f t="shared" si="2"/>
        <v>91476000</v>
      </c>
      <c r="O27" s="2">
        <f t="shared" si="3"/>
        <v>3.28125</v>
      </c>
      <c r="P27" s="2">
        <f t="shared" si="4"/>
        <v>8498406</v>
      </c>
      <c r="Q27" s="2">
        <f t="shared" si="5"/>
        <v>8.498406000000001</v>
      </c>
      <c r="R27" s="2">
        <v>2.72</v>
      </c>
      <c r="S27" s="2">
        <f t="shared" si="6"/>
        <v>7.0447727999999996</v>
      </c>
      <c r="T27" s="2">
        <f t="shared" si="7"/>
        <v>1740.8000000000002</v>
      </c>
      <c r="U27" s="2">
        <f t="shared" si="8"/>
        <v>75833600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0.76190301281210371</v>
      </c>
      <c r="AA27" s="2">
        <f t="shared" si="13"/>
        <v>0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135</v>
      </c>
      <c r="AF27" s="2">
        <f t="shared" si="16"/>
        <v>0.828952380952381</v>
      </c>
      <c r="AG27" s="2">
        <f t="shared" si="17"/>
        <v>7.0597863217180179E-3</v>
      </c>
      <c r="AH27" s="2">
        <f t="shared" si="18"/>
        <v>11.482966890423841</v>
      </c>
      <c r="AI27" s="2">
        <f t="shared" si="19"/>
        <v>26135940</v>
      </c>
      <c r="AJ27" s="2">
        <f t="shared" si="20"/>
        <v>740088</v>
      </c>
      <c r="AK27" s="2">
        <f t="shared" si="21"/>
        <v>0.74008799999999997</v>
      </c>
      <c r="AL27" s="2" t="s">
        <v>135</v>
      </c>
      <c r="AM27" s="2" t="s">
        <v>135</v>
      </c>
      <c r="AN27" s="2" t="s">
        <v>135</v>
      </c>
      <c r="AO27" s="2" t="s">
        <v>135</v>
      </c>
      <c r="AP27" s="2" t="s">
        <v>135</v>
      </c>
      <c r="AQ27" s="2" t="s">
        <v>135</v>
      </c>
      <c r="AR27" s="2" t="s">
        <v>135</v>
      </c>
      <c r="AS27" s="2">
        <v>0</v>
      </c>
      <c r="AT27" s="2" t="s">
        <v>135</v>
      </c>
      <c r="AU27" s="2" t="s">
        <v>135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143</v>
      </c>
    </row>
    <row r="28" spans="1:99" s="2" customFormat="1" x14ac:dyDescent="0.25">
      <c r="A28" s="2" t="s">
        <v>270</v>
      </c>
      <c r="C28" s="2" t="s">
        <v>271</v>
      </c>
      <c r="D28" s="2">
        <v>1969</v>
      </c>
      <c r="E28" s="2">
        <f t="shared" si="22"/>
        <v>46</v>
      </c>
      <c r="F28" s="2">
        <v>0</v>
      </c>
      <c r="G28" s="2">
        <v>53</v>
      </c>
      <c r="H28" s="2">
        <v>0</v>
      </c>
      <c r="I28" s="2">
        <v>6000</v>
      </c>
      <c r="J28" s="2">
        <v>2500</v>
      </c>
      <c r="K28" s="2">
        <v>6000</v>
      </c>
      <c r="L28" s="2">
        <f t="shared" si="1"/>
        <v>261359400</v>
      </c>
      <c r="M28" s="2">
        <v>290</v>
      </c>
      <c r="N28" s="2">
        <f t="shared" si="2"/>
        <v>12632400</v>
      </c>
      <c r="O28" s="2">
        <f t="shared" si="3"/>
        <v>0.453125</v>
      </c>
      <c r="P28" s="2">
        <f t="shared" si="4"/>
        <v>1173589.4000000001</v>
      </c>
      <c r="Q28" s="2">
        <f t="shared" si="5"/>
        <v>1.1735894</v>
      </c>
      <c r="R28" s="2">
        <v>6.56</v>
      </c>
      <c r="S28" s="2">
        <f t="shared" si="6"/>
        <v>16.990334399999998</v>
      </c>
      <c r="T28" s="2">
        <f t="shared" si="7"/>
        <v>4198.3999999999996</v>
      </c>
      <c r="U28" s="2">
        <f t="shared" si="8"/>
        <v>182892800</v>
      </c>
      <c r="W28" s="2">
        <f t="shared" si="9"/>
        <v>0</v>
      </c>
      <c r="X28" s="2">
        <f t="shared" si="10"/>
        <v>0</v>
      </c>
      <c r="Y28" s="2">
        <f t="shared" si="11"/>
        <v>0</v>
      </c>
      <c r="Z28" s="2">
        <f t="shared" si="12"/>
        <v>20.689607675501094</v>
      </c>
      <c r="AA28" s="2">
        <f t="shared" si="13"/>
        <v>0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135</v>
      </c>
      <c r="AF28" s="2">
        <f t="shared" si="16"/>
        <v>14.477241379310344</v>
      </c>
      <c r="AG28" s="2">
        <f t="shared" si="17"/>
        <v>0.5158872201956477</v>
      </c>
      <c r="AH28" s="2">
        <f t="shared" si="18"/>
        <v>0.38057833122547591</v>
      </c>
      <c r="AI28" s="2">
        <f t="shared" si="19"/>
        <v>108899750</v>
      </c>
      <c r="AJ28" s="2">
        <f t="shared" si="20"/>
        <v>3083700</v>
      </c>
      <c r="AK28" s="2">
        <f t="shared" si="21"/>
        <v>3.0836999999999999</v>
      </c>
      <c r="AL28" s="2" t="s">
        <v>135</v>
      </c>
      <c r="AM28" s="2" t="s">
        <v>135</v>
      </c>
      <c r="AN28" s="2" t="s">
        <v>135</v>
      </c>
      <c r="AO28" s="2" t="s">
        <v>135</v>
      </c>
      <c r="AP28" s="2" t="s">
        <v>135</v>
      </c>
      <c r="AQ28" s="2" t="s">
        <v>135</v>
      </c>
      <c r="AR28" s="2" t="s">
        <v>135</v>
      </c>
      <c r="AS28" s="2">
        <v>0</v>
      </c>
      <c r="AT28" s="2" t="s">
        <v>135</v>
      </c>
      <c r="AU28" s="2" t="s">
        <v>135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143</v>
      </c>
    </row>
    <row r="29" spans="1:99" s="2" customFormat="1" x14ac:dyDescent="0.25">
      <c r="A29" s="2" t="s">
        <v>272</v>
      </c>
      <c r="C29" s="2" t="s">
        <v>273</v>
      </c>
      <c r="D29" s="2">
        <v>1971</v>
      </c>
      <c r="E29" s="2">
        <f t="shared" si="22"/>
        <v>44</v>
      </c>
      <c r="F29" s="2">
        <v>0</v>
      </c>
      <c r="G29" s="2">
        <v>67</v>
      </c>
      <c r="H29" s="2">
        <v>0</v>
      </c>
      <c r="I29" s="2">
        <v>11940</v>
      </c>
      <c r="J29" s="2">
        <v>7370</v>
      </c>
      <c r="K29" s="2">
        <v>11940</v>
      </c>
      <c r="L29" s="2">
        <f t="shared" si="1"/>
        <v>520105206</v>
      </c>
      <c r="M29" s="2">
        <v>370</v>
      </c>
      <c r="N29" s="2">
        <f t="shared" si="2"/>
        <v>16117200</v>
      </c>
      <c r="O29" s="2">
        <f t="shared" si="3"/>
        <v>0.578125</v>
      </c>
      <c r="P29" s="2">
        <f t="shared" si="4"/>
        <v>1497338.2</v>
      </c>
      <c r="Q29" s="2">
        <f t="shared" si="5"/>
        <v>1.4973382000000002</v>
      </c>
      <c r="R29" s="2">
        <v>5.78</v>
      </c>
      <c r="S29" s="2">
        <f t="shared" si="6"/>
        <v>14.9701422</v>
      </c>
      <c r="T29" s="2">
        <f t="shared" si="7"/>
        <v>3699.2000000000003</v>
      </c>
      <c r="U29" s="2">
        <f t="shared" si="8"/>
        <v>161146400</v>
      </c>
      <c r="V29" s="2">
        <v>61855.221565</v>
      </c>
      <c r="W29" s="2">
        <f t="shared" si="9"/>
        <v>18.853471533011998</v>
      </c>
      <c r="X29" s="2">
        <f t="shared" si="10"/>
        <v>11.715007833081611</v>
      </c>
      <c r="Y29" s="2">
        <f t="shared" si="11"/>
        <v>4.3463657374561704</v>
      </c>
      <c r="Z29" s="2">
        <f t="shared" si="12"/>
        <v>32.27019618792346</v>
      </c>
      <c r="AA29" s="2">
        <f t="shared" si="13"/>
        <v>2.0739187097232792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 t="s">
        <v>135</v>
      </c>
      <c r="AF29" s="2">
        <f t="shared" si="16"/>
        <v>9.9978378378378387</v>
      </c>
      <c r="AG29" s="2">
        <f t="shared" si="17"/>
        <v>0.71236448020448628</v>
      </c>
      <c r="AH29" s="2">
        <f t="shared" si="18"/>
        <v>0.16471012791071221</v>
      </c>
      <c r="AI29" s="2">
        <f t="shared" si="19"/>
        <v>321036463</v>
      </c>
      <c r="AJ29" s="2">
        <f t="shared" si="20"/>
        <v>9090747.5999999996</v>
      </c>
      <c r="AK29" s="2">
        <f t="shared" si="21"/>
        <v>9.0907476000000003</v>
      </c>
      <c r="AL29" s="2" t="s">
        <v>274</v>
      </c>
      <c r="AM29" s="2" t="s">
        <v>135</v>
      </c>
      <c r="AN29" s="2" t="s">
        <v>275</v>
      </c>
      <c r="AO29" s="2" t="s">
        <v>276</v>
      </c>
      <c r="AP29" s="2" t="s">
        <v>135</v>
      </c>
      <c r="AQ29" s="2" t="s">
        <v>135</v>
      </c>
      <c r="AR29" s="2" t="s">
        <v>135</v>
      </c>
      <c r="AS29" s="2">
        <v>0</v>
      </c>
      <c r="AT29" s="2" t="s">
        <v>135</v>
      </c>
      <c r="AU29" s="2" t="s">
        <v>135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143</v>
      </c>
    </row>
    <row r="30" spans="1:99" s="2" customFormat="1" x14ac:dyDescent="0.25">
      <c r="A30" s="2" t="s">
        <v>277</v>
      </c>
      <c r="B30" s="2" t="s">
        <v>278</v>
      </c>
      <c r="C30" s="2" t="s">
        <v>279</v>
      </c>
      <c r="D30" s="2">
        <v>1972</v>
      </c>
      <c r="E30" s="2">
        <f t="shared" si="22"/>
        <v>43</v>
      </c>
      <c r="F30" s="2">
        <v>0</v>
      </c>
      <c r="G30" s="2">
        <v>48</v>
      </c>
      <c r="H30" s="2">
        <v>0</v>
      </c>
      <c r="I30" s="2">
        <v>1950</v>
      </c>
      <c r="J30" s="2">
        <v>613</v>
      </c>
      <c r="K30" s="2">
        <v>1950</v>
      </c>
      <c r="L30" s="2">
        <f t="shared" si="1"/>
        <v>84941805</v>
      </c>
      <c r="M30" s="2">
        <v>657</v>
      </c>
      <c r="N30" s="2">
        <f t="shared" si="2"/>
        <v>28618920</v>
      </c>
      <c r="O30" s="2">
        <f t="shared" si="3"/>
        <v>1.0265625</v>
      </c>
      <c r="P30" s="2">
        <f t="shared" si="4"/>
        <v>2658787.02</v>
      </c>
      <c r="Q30" s="2">
        <f t="shared" si="5"/>
        <v>2.6587870200000001</v>
      </c>
      <c r="R30" s="2">
        <v>2.6</v>
      </c>
      <c r="S30" s="2">
        <f t="shared" si="6"/>
        <v>6.7339739999999999</v>
      </c>
      <c r="T30" s="2">
        <f t="shared" si="7"/>
        <v>1664</v>
      </c>
      <c r="U30" s="2">
        <f t="shared" si="8"/>
        <v>72488000</v>
      </c>
      <c r="W30" s="2">
        <f t="shared" si="9"/>
        <v>0</v>
      </c>
      <c r="X30" s="2">
        <f t="shared" si="10"/>
        <v>0</v>
      </c>
      <c r="Y30" s="2">
        <f t="shared" si="11"/>
        <v>0</v>
      </c>
      <c r="Z30" s="2">
        <f t="shared" si="12"/>
        <v>2.9680297160060549</v>
      </c>
      <c r="AA30" s="2">
        <f t="shared" si="13"/>
        <v>0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135</v>
      </c>
      <c r="AF30" s="2">
        <f t="shared" si="16"/>
        <v>2.5327245053272449</v>
      </c>
      <c r="AG30" s="2">
        <f t="shared" si="17"/>
        <v>4.9168512863446021E-2</v>
      </c>
      <c r="AH30" s="2">
        <f t="shared" si="18"/>
        <v>3.5163408282491093</v>
      </c>
      <c r="AI30" s="2">
        <f t="shared" si="19"/>
        <v>26702218.699999999</v>
      </c>
      <c r="AJ30" s="2">
        <f t="shared" si="20"/>
        <v>756123.24</v>
      </c>
      <c r="AK30" s="2">
        <f t="shared" si="21"/>
        <v>0.75612323999999997</v>
      </c>
      <c r="AL30" s="2" t="s">
        <v>135</v>
      </c>
      <c r="AM30" s="2" t="s">
        <v>135</v>
      </c>
      <c r="AN30" s="2" t="s">
        <v>135</v>
      </c>
      <c r="AO30" s="2" t="s">
        <v>135</v>
      </c>
      <c r="AP30" s="2" t="s">
        <v>135</v>
      </c>
      <c r="AQ30" s="2" t="s">
        <v>135</v>
      </c>
      <c r="AR30" s="2" t="s">
        <v>135</v>
      </c>
      <c r="AS30" s="2">
        <v>0</v>
      </c>
      <c r="AT30" s="2" t="s">
        <v>135</v>
      </c>
      <c r="AU30" s="2" t="s">
        <v>135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143</v>
      </c>
    </row>
    <row r="31" spans="1:99" s="2" customFormat="1" x14ac:dyDescent="0.25">
      <c r="A31" s="2" t="s">
        <v>280</v>
      </c>
      <c r="C31" s="2" t="s">
        <v>281</v>
      </c>
      <c r="D31" s="2">
        <v>1970</v>
      </c>
      <c r="E31" s="2">
        <f t="shared" si="22"/>
        <v>45</v>
      </c>
      <c r="F31" s="2">
        <v>0</v>
      </c>
      <c r="G31" s="2">
        <v>29</v>
      </c>
      <c r="H31" s="2">
        <v>0</v>
      </c>
      <c r="I31" s="2">
        <v>447</v>
      </c>
      <c r="J31" s="2">
        <v>760</v>
      </c>
      <c r="K31" s="2">
        <v>760</v>
      </c>
      <c r="L31" s="2">
        <f t="shared" si="1"/>
        <v>33105524</v>
      </c>
      <c r="M31" s="2">
        <v>392</v>
      </c>
      <c r="N31" s="2">
        <f t="shared" si="2"/>
        <v>17075520</v>
      </c>
      <c r="O31" s="2">
        <f t="shared" si="3"/>
        <v>0.61250000000000004</v>
      </c>
      <c r="P31" s="2">
        <f t="shared" si="4"/>
        <v>1586369.12</v>
      </c>
      <c r="Q31" s="2">
        <f t="shared" si="5"/>
        <v>1.5863691200000001</v>
      </c>
      <c r="R31" s="2">
        <v>1.27</v>
      </c>
      <c r="S31" s="2">
        <f t="shared" si="6"/>
        <v>3.2892872999999998</v>
      </c>
      <c r="T31" s="2">
        <f t="shared" si="7"/>
        <v>812.8</v>
      </c>
      <c r="U31" s="2">
        <f t="shared" si="8"/>
        <v>35407600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1.9387710593879426</v>
      </c>
      <c r="AA31" s="2">
        <f t="shared" si="13"/>
        <v>0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 t="s">
        <v>135</v>
      </c>
      <c r="AF31" s="2">
        <f t="shared" si="16"/>
        <v>2.073469387755102</v>
      </c>
      <c r="AG31" s="2">
        <f t="shared" si="17"/>
        <v>4.1580050041798509E-2</v>
      </c>
      <c r="AH31" s="2">
        <f t="shared" si="18"/>
        <v>1.6922266996414081</v>
      </c>
      <c r="AI31" s="2">
        <f t="shared" si="19"/>
        <v>33105524</v>
      </c>
      <c r="AJ31" s="2">
        <f t="shared" si="20"/>
        <v>937444.8</v>
      </c>
      <c r="AK31" s="2">
        <f t="shared" si="21"/>
        <v>0.93744480000000008</v>
      </c>
      <c r="AL31" s="2" t="s">
        <v>135</v>
      </c>
      <c r="AM31" s="2" t="s">
        <v>135</v>
      </c>
      <c r="AN31" s="2" t="s">
        <v>135</v>
      </c>
      <c r="AO31" s="2" t="s">
        <v>135</v>
      </c>
      <c r="AP31" s="2" t="s">
        <v>135</v>
      </c>
      <c r="AQ31" s="2" t="s">
        <v>135</v>
      </c>
      <c r="AR31" s="2" t="s">
        <v>135</v>
      </c>
      <c r="AS31" s="2">
        <v>0</v>
      </c>
      <c r="AT31" s="2" t="s">
        <v>135</v>
      </c>
      <c r="AU31" s="2" t="s">
        <v>135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143</v>
      </c>
    </row>
    <row r="32" spans="1:99" s="2" customFormat="1" x14ac:dyDescent="0.25">
      <c r="A32" s="2" t="s">
        <v>282</v>
      </c>
      <c r="C32" s="2" t="s">
        <v>283</v>
      </c>
      <c r="D32" s="2">
        <v>1963</v>
      </c>
      <c r="E32" s="2">
        <f t="shared" si="22"/>
        <v>52</v>
      </c>
      <c r="F32" s="2">
        <v>0</v>
      </c>
      <c r="G32" s="2">
        <v>37</v>
      </c>
      <c r="H32" s="2">
        <v>0</v>
      </c>
      <c r="I32" s="2">
        <v>6100</v>
      </c>
      <c r="J32" s="2">
        <v>3400</v>
      </c>
      <c r="K32" s="2">
        <v>6100</v>
      </c>
      <c r="L32" s="2">
        <f t="shared" si="1"/>
        <v>265715390</v>
      </c>
      <c r="M32" s="2">
        <v>390</v>
      </c>
      <c r="N32" s="2">
        <f t="shared" si="2"/>
        <v>16988400</v>
      </c>
      <c r="O32" s="2">
        <f t="shared" si="3"/>
        <v>0.609375</v>
      </c>
      <c r="P32" s="2">
        <f t="shared" si="4"/>
        <v>1578275.4000000001</v>
      </c>
      <c r="Q32" s="2">
        <f t="shared" si="5"/>
        <v>1.5782754000000001</v>
      </c>
      <c r="R32" s="2">
        <v>8.15</v>
      </c>
      <c r="S32" s="2">
        <f t="shared" si="6"/>
        <v>21.108418499999999</v>
      </c>
      <c r="T32" s="2">
        <f t="shared" si="7"/>
        <v>5216</v>
      </c>
      <c r="U32" s="2">
        <f t="shared" si="8"/>
        <v>227222000</v>
      </c>
      <c r="V32" s="2">
        <v>46330.479999000003</v>
      </c>
      <c r="W32" s="2">
        <f t="shared" si="9"/>
        <v>14.1215303036952</v>
      </c>
      <c r="X32" s="2">
        <f t="shared" si="10"/>
        <v>8.7747149289306066</v>
      </c>
      <c r="Y32" s="2">
        <f t="shared" si="11"/>
        <v>3.1709198141950097</v>
      </c>
      <c r="Z32" s="2">
        <f t="shared" si="12"/>
        <v>15.640989734171553</v>
      </c>
      <c r="AA32" s="2">
        <f t="shared" si="13"/>
        <v>3.3672141143696748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135</v>
      </c>
      <c r="AF32" s="2">
        <f t="shared" si="16"/>
        <v>13.374358974358975</v>
      </c>
      <c r="AG32" s="2">
        <f t="shared" si="17"/>
        <v>0.33630508996274694</v>
      </c>
      <c r="AH32" s="2">
        <f t="shared" si="18"/>
        <v>0.37633252834162173</v>
      </c>
      <c r="AI32" s="2">
        <f t="shared" si="19"/>
        <v>148103660</v>
      </c>
      <c r="AJ32" s="2">
        <f t="shared" si="20"/>
        <v>4193832</v>
      </c>
      <c r="AK32" s="2">
        <f t="shared" si="21"/>
        <v>4.1938319999999996</v>
      </c>
      <c r="AL32" s="2" t="s">
        <v>284</v>
      </c>
      <c r="AM32" s="2" t="s">
        <v>135</v>
      </c>
      <c r="AN32" s="2" t="s">
        <v>285</v>
      </c>
      <c r="AO32" s="2" t="s">
        <v>286</v>
      </c>
      <c r="AP32" s="2" t="s">
        <v>135</v>
      </c>
      <c r="AQ32" s="2" t="s">
        <v>135</v>
      </c>
      <c r="AR32" s="2" t="s">
        <v>135</v>
      </c>
      <c r="AS32" s="2">
        <v>0</v>
      </c>
      <c r="AT32" s="2" t="s">
        <v>135</v>
      </c>
      <c r="AU32" s="2" t="s">
        <v>135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143</v>
      </c>
    </row>
    <row r="33" spans="1:99" s="2" customFormat="1" x14ac:dyDescent="0.25">
      <c r="A33" s="2" t="s">
        <v>287</v>
      </c>
      <c r="C33" s="2" t="s">
        <v>288</v>
      </c>
      <c r="D33" s="2">
        <v>1967</v>
      </c>
      <c r="E33" s="2">
        <f t="shared" si="22"/>
        <v>48</v>
      </c>
      <c r="F33" s="2">
        <v>0</v>
      </c>
      <c r="G33" s="2">
        <v>8</v>
      </c>
      <c r="H33" s="2">
        <v>0</v>
      </c>
      <c r="I33" s="2">
        <v>1440</v>
      </c>
      <c r="J33" s="2">
        <v>840</v>
      </c>
      <c r="K33" s="2">
        <v>1440</v>
      </c>
      <c r="L33" s="2">
        <f t="shared" si="1"/>
        <v>62726256</v>
      </c>
      <c r="M33" s="2">
        <v>2380</v>
      </c>
      <c r="N33" s="2">
        <f t="shared" si="2"/>
        <v>103672800</v>
      </c>
      <c r="O33" s="2">
        <f t="shared" si="3"/>
        <v>3.71875</v>
      </c>
      <c r="P33" s="2">
        <f t="shared" si="4"/>
        <v>9631526.8000000007</v>
      </c>
      <c r="Q33" s="2">
        <f t="shared" si="5"/>
        <v>9.6315268000000014</v>
      </c>
      <c r="R33" s="2">
        <v>6726</v>
      </c>
      <c r="S33" s="2">
        <f t="shared" si="6"/>
        <v>17420.27274</v>
      </c>
      <c r="T33" s="2">
        <f t="shared" si="7"/>
        <v>4304640</v>
      </c>
      <c r="U33" s="2">
        <f t="shared" si="8"/>
        <v>187520880000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0.60504062782137646</v>
      </c>
      <c r="AA33" s="2">
        <f t="shared" si="13"/>
        <v>0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 t="s">
        <v>135</v>
      </c>
      <c r="AF33" s="2">
        <f t="shared" si="16"/>
        <v>1808.672268907563</v>
      </c>
      <c r="AG33" s="2">
        <f t="shared" si="17"/>
        <v>5.2662027124554499E-3</v>
      </c>
      <c r="AH33" s="2">
        <f t="shared" si="18"/>
        <v>9.2957351017716814</v>
      </c>
      <c r="AI33" s="2">
        <f t="shared" si="19"/>
        <v>36590316</v>
      </c>
      <c r="AJ33" s="2">
        <f t="shared" si="20"/>
        <v>1036123.2000000001</v>
      </c>
      <c r="AK33" s="2">
        <f t="shared" si="21"/>
        <v>1.0361232</v>
      </c>
      <c r="AL33" s="2" t="s">
        <v>135</v>
      </c>
      <c r="AM33" s="2" t="s">
        <v>135</v>
      </c>
      <c r="AN33" s="2" t="s">
        <v>135</v>
      </c>
      <c r="AO33" s="2" t="s">
        <v>135</v>
      </c>
      <c r="AP33" s="2" t="s">
        <v>135</v>
      </c>
      <c r="AQ33" s="2" t="s">
        <v>135</v>
      </c>
      <c r="AR33" s="2" t="s">
        <v>135</v>
      </c>
      <c r="AS33" s="2">
        <v>0</v>
      </c>
      <c r="AT33" s="2" t="s">
        <v>135</v>
      </c>
      <c r="AU33" s="2" t="s">
        <v>135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143</v>
      </c>
    </row>
    <row r="34" spans="1:99" s="2" customFormat="1" x14ac:dyDescent="0.25">
      <c r="A34" s="2" t="s">
        <v>289</v>
      </c>
      <c r="C34" s="2" t="s">
        <v>290</v>
      </c>
      <c r="D34" s="2">
        <v>1916</v>
      </c>
      <c r="E34" s="2">
        <f t="shared" si="22"/>
        <v>99</v>
      </c>
      <c r="F34" s="2">
        <v>0</v>
      </c>
      <c r="G34" s="2">
        <v>11</v>
      </c>
      <c r="H34" s="2">
        <v>0</v>
      </c>
      <c r="I34" s="2">
        <v>2731</v>
      </c>
      <c r="J34" s="2">
        <v>1947</v>
      </c>
      <c r="K34" s="2">
        <v>2731</v>
      </c>
      <c r="L34" s="2">
        <f t="shared" si="1"/>
        <v>118962086.90000001</v>
      </c>
      <c r="M34" s="2">
        <v>355</v>
      </c>
      <c r="N34" s="2">
        <f t="shared" si="2"/>
        <v>15463800</v>
      </c>
      <c r="O34" s="2">
        <f t="shared" si="3"/>
        <v>0.5546875</v>
      </c>
      <c r="P34" s="2">
        <f t="shared" si="4"/>
        <v>1436635.3</v>
      </c>
      <c r="Q34" s="2">
        <f t="shared" si="5"/>
        <v>1.4366353000000001</v>
      </c>
      <c r="R34" s="2">
        <v>6245</v>
      </c>
      <c r="S34" s="2">
        <f t="shared" si="6"/>
        <v>16174.487549999998</v>
      </c>
      <c r="T34" s="2">
        <f t="shared" si="7"/>
        <v>3996800</v>
      </c>
      <c r="U34" s="2">
        <f t="shared" si="8"/>
        <v>174110600000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7.6929400858779866</v>
      </c>
      <c r="AA34" s="2">
        <f t="shared" si="13"/>
        <v>0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135</v>
      </c>
      <c r="AF34" s="2">
        <f t="shared" si="16"/>
        <v>11258.591549295774</v>
      </c>
      <c r="AG34" s="2">
        <f t="shared" si="17"/>
        <v>0.17337229033749216</v>
      </c>
      <c r="AH34" s="2">
        <f t="shared" si="18"/>
        <v>0.59820283896110704</v>
      </c>
      <c r="AI34" s="2">
        <f t="shared" si="19"/>
        <v>84811125.299999997</v>
      </c>
      <c r="AJ34" s="2">
        <f t="shared" si="20"/>
        <v>2401585.56</v>
      </c>
      <c r="AK34" s="2">
        <f t="shared" si="21"/>
        <v>2.40158556</v>
      </c>
      <c r="AL34" s="2" t="s">
        <v>135</v>
      </c>
      <c r="AM34" s="2" t="s">
        <v>135</v>
      </c>
      <c r="AN34" s="2" t="s">
        <v>135</v>
      </c>
      <c r="AO34" s="2" t="s">
        <v>135</v>
      </c>
      <c r="AP34" s="2" t="s">
        <v>135</v>
      </c>
      <c r="AQ34" s="2" t="s">
        <v>135</v>
      </c>
      <c r="AR34" s="2" t="s">
        <v>135</v>
      </c>
      <c r="AS34" s="2">
        <v>0</v>
      </c>
      <c r="AT34" s="2" t="s">
        <v>135</v>
      </c>
      <c r="AU34" s="2" t="s">
        <v>135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143</v>
      </c>
    </row>
    <row r="35" spans="1:99" s="2" customFormat="1" x14ac:dyDescent="0.25">
      <c r="A35" s="2" t="s">
        <v>291</v>
      </c>
      <c r="C35" s="2" t="s">
        <v>292</v>
      </c>
      <c r="D35" s="2">
        <v>1912</v>
      </c>
      <c r="E35" s="2">
        <f t="shared" si="22"/>
        <v>103</v>
      </c>
      <c r="F35" s="2">
        <v>0</v>
      </c>
      <c r="G35" s="2">
        <v>13</v>
      </c>
      <c r="H35" s="2">
        <v>0</v>
      </c>
      <c r="I35" s="2">
        <v>3071</v>
      </c>
      <c r="J35" s="2">
        <v>3071</v>
      </c>
      <c r="K35" s="2">
        <v>3071</v>
      </c>
      <c r="L35" s="2">
        <f t="shared" si="1"/>
        <v>133772452.90000001</v>
      </c>
      <c r="M35" s="2">
        <v>470</v>
      </c>
      <c r="N35" s="2">
        <f t="shared" si="2"/>
        <v>20473200</v>
      </c>
      <c r="O35" s="2">
        <f t="shared" si="3"/>
        <v>0.734375</v>
      </c>
      <c r="P35" s="2">
        <f t="shared" si="4"/>
        <v>1902024.2</v>
      </c>
      <c r="Q35" s="2">
        <f t="shared" si="5"/>
        <v>1.9020242000000001</v>
      </c>
      <c r="R35" s="2">
        <v>2256</v>
      </c>
      <c r="S35" s="2">
        <f t="shared" si="6"/>
        <v>5843.0174399999996</v>
      </c>
      <c r="T35" s="2">
        <f t="shared" si="7"/>
        <v>1443840</v>
      </c>
      <c r="U35" s="2">
        <f t="shared" si="8"/>
        <v>62897280000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6.534027553093801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135</v>
      </c>
      <c r="AF35" s="2">
        <f t="shared" si="16"/>
        <v>3072</v>
      </c>
      <c r="AG35" s="2">
        <f t="shared" si="17"/>
        <v>0.12797747741290758</v>
      </c>
      <c r="AH35" s="2">
        <f t="shared" si="18"/>
        <v>0.50211605698462158</v>
      </c>
      <c r="AI35" s="2">
        <f t="shared" si="19"/>
        <v>133772452.90000001</v>
      </c>
      <c r="AJ35" s="2">
        <f t="shared" si="20"/>
        <v>3788017.08</v>
      </c>
      <c r="AK35" s="2">
        <f t="shared" si="21"/>
        <v>3.7880170799999999</v>
      </c>
      <c r="AL35" s="2" t="s">
        <v>135</v>
      </c>
      <c r="AM35" s="2" t="s">
        <v>135</v>
      </c>
      <c r="AN35" s="2" t="s">
        <v>135</v>
      </c>
      <c r="AO35" s="2" t="s">
        <v>135</v>
      </c>
      <c r="AP35" s="2" t="s">
        <v>135</v>
      </c>
      <c r="AQ35" s="2" t="s">
        <v>135</v>
      </c>
      <c r="AR35" s="2" t="s">
        <v>135</v>
      </c>
      <c r="AS35" s="2">
        <v>0</v>
      </c>
      <c r="AT35" s="2" t="s">
        <v>135</v>
      </c>
      <c r="AU35" s="2" t="s">
        <v>135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143</v>
      </c>
    </row>
    <row r="36" spans="1:99" s="2" customFormat="1" x14ac:dyDescent="0.25">
      <c r="A36" s="2" t="s">
        <v>293</v>
      </c>
      <c r="B36" s="2" t="s">
        <v>294</v>
      </c>
      <c r="C36" s="2" t="s">
        <v>295</v>
      </c>
      <c r="D36" s="2">
        <v>1922</v>
      </c>
      <c r="E36" s="2">
        <f t="shared" si="22"/>
        <v>93</v>
      </c>
      <c r="F36" s="2">
        <v>0</v>
      </c>
      <c r="G36" s="2">
        <v>55</v>
      </c>
      <c r="H36" s="2">
        <v>0</v>
      </c>
      <c r="I36" s="2">
        <v>9920</v>
      </c>
      <c r="J36" s="2">
        <v>3790</v>
      </c>
      <c r="K36" s="2">
        <v>9920</v>
      </c>
      <c r="L36" s="2">
        <f t="shared" si="1"/>
        <v>432114208</v>
      </c>
      <c r="M36" s="2">
        <v>440</v>
      </c>
      <c r="N36" s="2">
        <f t="shared" si="2"/>
        <v>19166400</v>
      </c>
      <c r="O36" s="2">
        <f t="shared" si="3"/>
        <v>0.6875</v>
      </c>
      <c r="P36" s="2">
        <f t="shared" si="4"/>
        <v>1780618.4000000001</v>
      </c>
      <c r="Q36" s="2">
        <f t="shared" si="5"/>
        <v>1.7806184</v>
      </c>
      <c r="R36" s="2">
        <v>347</v>
      </c>
      <c r="S36" s="2">
        <f t="shared" si="6"/>
        <v>898.72652999999991</v>
      </c>
      <c r="T36" s="2">
        <f t="shared" si="7"/>
        <v>222080</v>
      </c>
      <c r="U36" s="2">
        <f t="shared" si="8"/>
        <v>9674360000</v>
      </c>
      <c r="V36" s="2">
        <v>152185.63716000001</v>
      </c>
      <c r="W36" s="2">
        <f t="shared" si="9"/>
        <v>46.386182206367998</v>
      </c>
      <c r="X36" s="2">
        <f t="shared" si="10"/>
        <v>28.823046564281043</v>
      </c>
      <c r="Y36" s="2">
        <f t="shared" si="11"/>
        <v>9.8061400684094835</v>
      </c>
      <c r="Z36" s="2">
        <f t="shared" si="12"/>
        <v>22.545402788212705</v>
      </c>
      <c r="AA36" s="2">
        <f t="shared" si="13"/>
        <v>9.922413178555761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>
        <v>248.54499999999999</v>
      </c>
      <c r="AF36" s="2">
        <f t="shared" si="16"/>
        <v>504.72727272727275</v>
      </c>
      <c r="AG36" s="2">
        <f t="shared" si="17"/>
        <v>0.45638690345374916</v>
      </c>
      <c r="AH36" s="2">
        <f t="shared" si="18"/>
        <v>0.38088996847240786</v>
      </c>
      <c r="AI36" s="2">
        <f t="shared" si="19"/>
        <v>165092021</v>
      </c>
      <c r="AJ36" s="2">
        <f t="shared" si="20"/>
        <v>4674889.2</v>
      </c>
      <c r="AK36" s="2">
        <f t="shared" si="21"/>
        <v>4.6748892</v>
      </c>
      <c r="AL36" s="2" t="s">
        <v>296</v>
      </c>
      <c r="AM36" s="2" t="s">
        <v>135</v>
      </c>
      <c r="AN36" s="2" t="s">
        <v>297</v>
      </c>
      <c r="AO36" s="2" t="s">
        <v>298</v>
      </c>
      <c r="AP36" s="2" t="s">
        <v>299</v>
      </c>
      <c r="AQ36" s="2" t="s">
        <v>300</v>
      </c>
      <c r="AR36" s="2" t="s">
        <v>301</v>
      </c>
      <c r="AS36" s="2">
        <v>2</v>
      </c>
      <c r="AT36" s="2" t="s">
        <v>302</v>
      </c>
      <c r="AU36" s="2" t="s">
        <v>303</v>
      </c>
      <c r="AV36" s="2">
        <v>6</v>
      </c>
      <c r="AW36" s="5">
        <v>80</v>
      </c>
      <c r="AX36" s="5">
        <v>19</v>
      </c>
      <c r="AY36" s="5">
        <v>1</v>
      </c>
      <c r="AZ36" s="5">
        <v>0.5</v>
      </c>
      <c r="BA36" s="5">
        <v>1.1000000000000001</v>
      </c>
      <c r="BB36" s="5">
        <v>0.2</v>
      </c>
      <c r="BC36" s="5">
        <v>0.7</v>
      </c>
      <c r="BD36" s="5">
        <v>0.2</v>
      </c>
      <c r="BE36" s="5">
        <v>1.4</v>
      </c>
      <c r="BF36" s="5">
        <v>9.3000000000000007</v>
      </c>
      <c r="BG36" s="2">
        <v>0</v>
      </c>
      <c r="BH36" s="5">
        <v>0.2</v>
      </c>
      <c r="BI36" s="2">
        <v>0</v>
      </c>
      <c r="BJ36" s="5">
        <v>3.5</v>
      </c>
      <c r="BK36" s="5">
        <v>11</v>
      </c>
      <c r="BL36" s="5">
        <v>71.900000000000006</v>
      </c>
      <c r="BM36" s="2">
        <v>0</v>
      </c>
      <c r="BN36" s="5">
        <v>0.1</v>
      </c>
      <c r="BO36" s="5">
        <v>25411</v>
      </c>
      <c r="BP36" s="5">
        <v>4360</v>
      </c>
      <c r="BQ36" s="5">
        <v>26</v>
      </c>
      <c r="BR36" s="5">
        <v>4</v>
      </c>
      <c r="BS36" s="5">
        <v>0.12</v>
      </c>
      <c r="BT36" s="5">
        <v>0.02</v>
      </c>
      <c r="BU36" s="5">
        <v>57128</v>
      </c>
      <c r="BV36" s="5">
        <v>59</v>
      </c>
      <c r="BW36" s="5">
        <v>0.27</v>
      </c>
      <c r="BX36" s="5">
        <v>2312045</v>
      </c>
      <c r="BY36" s="5">
        <v>99545</v>
      </c>
      <c r="BZ36" s="5">
        <v>2369</v>
      </c>
      <c r="CA36" s="5">
        <v>102</v>
      </c>
      <c r="CB36" s="5">
        <v>10.55</v>
      </c>
      <c r="CC36" s="5">
        <v>0.48</v>
      </c>
      <c r="CD36" s="5">
        <v>1</v>
      </c>
      <c r="CE36" s="5">
        <v>3</v>
      </c>
      <c r="CF36" s="5">
        <v>77</v>
      </c>
      <c r="CG36" s="5">
        <v>26</v>
      </c>
      <c r="CH36" s="5">
        <v>7</v>
      </c>
      <c r="CI36" s="2">
        <v>0</v>
      </c>
      <c r="CJ36" s="5">
        <v>1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5">
        <v>1</v>
      </c>
      <c r="CQ36" s="5">
        <v>15</v>
      </c>
      <c r="CR36" s="5">
        <v>68</v>
      </c>
      <c r="CS36" s="5">
        <v>0.75478999999999996</v>
      </c>
      <c r="CT36" s="5">
        <v>0.78090000000000004</v>
      </c>
      <c r="CU36" s="2" t="s">
        <v>143</v>
      </c>
    </row>
    <row r="37" spans="1:99" s="2" customFormat="1" x14ac:dyDescent="0.25">
      <c r="A37" s="2" t="s">
        <v>304</v>
      </c>
      <c r="C37" s="2" t="s">
        <v>305</v>
      </c>
      <c r="D37" s="2">
        <v>1922</v>
      </c>
      <c r="E37" s="2">
        <f t="shared" si="22"/>
        <v>93</v>
      </c>
      <c r="F37" s="2">
        <v>0</v>
      </c>
      <c r="G37" s="2">
        <v>11</v>
      </c>
      <c r="H37" s="2">
        <v>0</v>
      </c>
      <c r="I37" s="2">
        <v>2834</v>
      </c>
      <c r="J37" s="2">
        <v>2398</v>
      </c>
      <c r="K37" s="2">
        <v>2834</v>
      </c>
      <c r="L37" s="2">
        <f t="shared" si="1"/>
        <v>123448756.60000001</v>
      </c>
      <c r="M37" s="2">
        <v>440</v>
      </c>
      <c r="N37" s="2">
        <f t="shared" si="2"/>
        <v>19166400</v>
      </c>
      <c r="O37" s="2">
        <f t="shared" si="3"/>
        <v>0.6875</v>
      </c>
      <c r="P37" s="2">
        <f t="shared" si="4"/>
        <v>1780618.4000000001</v>
      </c>
      <c r="Q37" s="2">
        <f t="shared" si="5"/>
        <v>1.7806184</v>
      </c>
      <c r="R37" s="2">
        <v>1048</v>
      </c>
      <c r="S37" s="2">
        <f t="shared" si="6"/>
        <v>2714.3095199999998</v>
      </c>
      <c r="T37" s="2">
        <f t="shared" si="7"/>
        <v>670720</v>
      </c>
      <c r="U37" s="2">
        <f t="shared" si="8"/>
        <v>29218240000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6.4408943046164122</v>
      </c>
      <c r="AA37" s="2">
        <f t="shared" si="13"/>
        <v>0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135</v>
      </c>
      <c r="AF37" s="2">
        <f t="shared" si="16"/>
        <v>1524.3636363636363</v>
      </c>
      <c r="AG37" s="2">
        <f t="shared" si="17"/>
        <v>0.13038311334555697</v>
      </c>
      <c r="AH37" s="2">
        <f t="shared" si="18"/>
        <v>0.60199040054646613</v>
      </c>
      <c r="AI37" s="2">
        <f t="shared" si="19"/>
        <v>104456640.2</v>
      </c>
      <c r="AJ37" s="2">
        <f t="shared" si="20"/>
        <v>2957885.04</v>
      </c>
      <c r="AK37" s="2">
        <f t="shared" si="21"/>
        <v>2.9578850399999999</v>
      </c>
      <c r="AL37" s="2" t="s">
        <v>135</v>
      </c>
      <c r="AM37" s="2" t="s">
        <v>135</v>
      </c>
      <c r="AN37" s="2" t="s">
        <v>135</v>
      </c>
      <c r="AO37" s="2" t="s">
        <v>135</v>
      </c>
      <c r="AP37" s="2" t="s">
        <v>135</v>
      </c>
      <c r="AQ37" s="2" t="s">
        <v>135</v>
      </c>
      <c r="AR37" s="2" t="s">
        <v>135</v>
      </c>
      <c r="AS37" s="2">
        <v>0</v>
      </c>
      <c r="AT37" s="2" t="s">
        <v>135</v>
      </c>
      <c r="AU37" s="2" t="s">
        <v>135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143</v>
      </c>
    </row>
    <row r="38" spans="1:99" s="2" customFormat="1" x14ac:dyDescent="0.25">
      <c r="A38" s="2" t="s">
        <v>306</v>
      </c>
      <c r="C38" s="2" t="s">
        <v>307</v>
      </c>
      <c r="D38" s="2">
        <v>1923</v>
      </c>
      <c r="E38" s="2">
        <f t="shared" si="22"/>
        <v>92</v>
      </c>
      <c r="F38" s="2">
        <v>0</v>
      </c>
      <c r="G38" s="2">
        <v>26</v>
      </c>
      <c r="H38" s="2">
        <v>0</v>
      </c>
      <c r="I38" s="2">
        <v>4419</v>
      </c>
      <c r="J38" s="2">
        <v>4419</v>
      </c>
      <c r="K38" s="2">
        <v>4419</v>
      </c>
      <c r="L38" s="2">
        <f t="shared" si="1"/>
        <v>192491198.09999999</v>
      </c>
      <c r="M38" s="2">
        <v>340</v>
      </c>
      <c r="N38" s="2">
        <f t="shared" si="2"/>
        <v>14810400</v>
      </c>
      <c r="O38" s="2">
        <f t="shared" si="3"/>
        <v>0.53125</v>
      </c>
      <c r="P38" s="2">
        <f t="shared" si="4"/>
        <v>1375932.4000000001</v>
      </c>
      <c r="Q38" s="2">
        <f t="shared" si="5"/>
        <v>1.3759324000000002</v>
      </c>
      <c r="R38" s="2">
        <v>950</v>
      </c>
      <c r="S38" s="2">
        <f t="shared" si="6"/>
        <v>2460.4904999999999</v>
      </c>
      <c r="T38" s="2">
        <f t="shared" si="7"/>
        <v>608000</v>
      </c>
      <c r="U38" s="2">
        <f t="shared" si="8"/>
        <v>26486000000</v>
      </c>
      <c r="W38" s="2">
        <f t="shared" si="9"/>
        <v>0</v>
      </c>
      <c r="X38" s="2">
        <f t="shared" si="10"/>
        <v>0</v>
      </c>
      <c r="Y38" s="2">
        <f t="shared" si="11"/>
        <v>0</v>
      </c>
      <c r="Z38" s="2">
        <f t="shared" si="12"/>
        <v>12.997028986387944</v>
      </c>
      <c r="AA38" s="2">
        <f t="shared" si="13"/>
        <v>0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 t="s">
        <v>135</v>
      </c>
      <c r="AF38" s="2">
        <f t="shared" si="16"/>
        <v>1788.2352941176471</v>
      </c>
      <c r="AG38" s="2">
        <f t="shared" si="17"/>
        <v>0.29929960378623188</v>
      </c>
      <c r="AH38" s="2">
        <f t="shared" si="18"/>
        <v>0.25243000955252359</v>
      </c>
      <c r="AI38" s="2">
        <f t="shared" si="19"/>
        <v>192491198.09999999</v>
      </c>
      <c r="AJ38" s="2">
        <f t="shared" si="20"/>
        <v>5450748.1200000001</v>
      </c>
      <c r="AK38" s="2">
        <f t="shared" si="21"/>
        <v>5.4507481200000001</v>
      </c>
      <c r="AL38" s="2" t="s">
        <v>135</v>
      </c>
      <c r="AM38" s="2" t="s">
        <v>135</v>
      </c>
      <c r="AN38" s="2" t="s">
        <v>135</v>
      </c>
      <c r="AO38" s="2" t="s">
        <v>135</v>
      </c>
      <c r="AP38" s="2" t="s">
        <v>135</v>
      </c>
      <c r="AQ38" s="2" t="s">
        <v>135</v>
      </c>
      <c r="AR38" s="2" t="s">
        <v>135</v>
      </c>
      <c r="AS38" s="2">
        <v>0</v>
      </c>
      <c r="AT38" s="2" t="s">
        <v>135</v>
      </c>
      <c r="AU38" s="2" t="s">
        <v>135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143</v>
      </c>
    </row>
    <row r="39" spans="1:99" s="2" customFormat="1" x14ac:dyDescent="0.25">
      <c r="A39" s="2" t="s">
        <v>308</v>
      </c>
      <c r="C39" s="2" t="s">
        <v>309</v>
      </c>
      <c r="D39" s="2">
        <v>1925</v>
      </c>
      <c r="E39" s="2">
        <f t="shared" si="22"/>
        <v>90</v>
      </c>
      <c r="F39" s="2">
        <v>0</v>
      </c>
      <c r="G39" s="2">
        <v>26</v>
      </c>
      <c r="H39" s="2">
        <v>0</v>
      </c>
      <c r="I39" s="2">
        <v>4751</v>
      </c>
      <c r="J39" s="2">
        <v>4751</v>
      </c>
      <c r="K39" s="2">
        <v>4751</v>
      </c>
      <c r="L39" s="2">
        <f t="shared" si="1"/>
        <v>206953084.90000001</v>
      </c>
      <c r="M39" s="2">
        <v>365</v>
      </c>
      <c r="N39" s="2">
        <f t="shared" si="2"/>
        <v>15899400</v>
      </c>
      <c r="O39" s="2">
        <f t="shared" si="3"/>
        <v>0.5703125</v>
      </c>
      <c r="P39" s="2">
        <f t="shared" si="4"/>
        <v>1477103.9000000001</v>
      </c>
      <c r="Q39" s="2">
        <f t="shared" si="5"/>
        <v>1.4771039000000001</v>
      </c>
      <c r="R39" s="2">
        <v>679</v>
      </c>
      <c r="S39" s="2">
        <f t="shared" si="6"/>
        <v>1758.6032099999998</v>
      </c>
      <c r="T39" s="2">
        <f t="shared" si="7"/>
        <v>434560</v>
      </c>
      <c r="U39" s="2">
        <f t="shared" si="8"/>
        <v>18930520000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13.01640847453363</v>
      </c>
      <c r="AA39" s="2">
        <f t="shared" si="13"/>
        <v>0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135</v>
      </c>
      <c r="AF39" s="2">
        <f t="shared" si="16"/>
        <v>1190.5753424657535</v>
      </c>
      <c r="AG39" s="2">
        <f t="shared" si="17"/>
        <v>0.28929854516372111</v>
      </c>
      <c r="AH39" s="2">
        <f t="shared" si="18"/>
        <v>0.25205417897012372</v>
      </c>
      <c r="AI39" s="2">
        <f t="shared" si="19"/>
        <v>206953084.90000001</v>
      </c>
      <c r="AJ39" s="2">
        <f t="shared" si="20"/>
        <v>5860263.4800000004</v>
      </c>
      <c r="AK39" s="2">
        <f t="shared" si="21"/>
        <v>5.8602634800000004</v>
      </c>
      <c r="AL39" s="2" t="s">
        <v>135</v>
      </c>
      <c r="AM39" s="2" t="s">
        <v>135</v>
      </c>
      <c r="AN39" s="2" t="s">
        <v>135</v>
      </c>
      <c r="AO39" s="2" t="s">
        <v>135</v>
      </c>
      <c r="AP39" s="2" t="s">
        <v>135</v>
      </c>
      <c r="AQ39" s="2" t="s">
        <v>135</v>
      </c>
      <c r="AR39" s="2" t="s">
        <v>135</v>
      </c>
      <c r="AS39" s="2">
        <v>0</v>
      </c>
      <c r="AT39" s="2" t="s">
        <v>135</v>
      </c>
      <c r="AU39" s="2" t="s">
        <v>135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143</v>
      </c>
    </row>
    <row r="40" spans="1:99" s="2" customFormat="1" x14ac:dyDescent="0.25">
      <c r="A40" s="2" t="s">
        <v>310</v>
      </c>
      <c r="C40" s="2" t="s">
        <v>311</v>
      </c>
      <c r="D40" s="2">
        <v>1914</v>
      </c>
      <c r="E40" s="2">
        <f t="shared" si="22"/>
        <v>101</v>
      </c>
      <c r="F40" s="2">
        <v>0</v>
      </c>
      <c r="G40" s="2">
        <v>12</v>
      </c>
      <c r="H40" s="2">
        <v>0</v>
      </c>
      <c r="I40" s="2">
        <v>4186</v>
      </c>
      <c r="J40" s="2">
        <v>4186</v>
      </c>
      <c r="K40" s="2">
        <v>4186</v>
      </c>
      <c r="L40" s="2">
        <f t="shared" si="1"/>
        <v>182341741.40000001</v>
      </c>
      <c r="M40" s="2">
        <v>700</v>
      </c>
      <c r="N40" s="2">
        <f t="shared" si="2"/>
        <v>30492000</v>
      </c>
      <c r="O40" s="2">
        <f t="shared" si="3"/>
        <v>1.09375</v>
      </c>
      <c r="P40" s="2">
        <f t="shared" si="4"/>
        <v>2832802</v>
      </c>
      <c r="Q40" s="2">
        <f t="shared" si="5"/>
        <v>2.832802</v>
      </c>
      <c r="R40" s="2">
        <v>657</v>
      </c>
      <c r="S40" s="2">
        <f t="shared" si="6"/>
        <v>1701.6234299999999</v>
      </c>
      <c r="T40" s="2">
        <f t="shared" si="7"/>
        <v>420480</v>
      </c>
      <c r="U40" s="2">
        <f t="shared" si="8"/>
        <v>18317160000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5.9799862718089996</v>
      </c>
      <c r="AA40" s="2">
        <f t="shared" si="13"/>
        <v>0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135</v>
      </c>
      <c r="AF40" s="2">
        <f t="shared" si="16"/>
        <v>600.68571428571431</v>
      </c>
      <c r="AG40" s="2">
        <f t="shared" si="17"/>
        <v>9.5973797622644227E-2</v>
      </c>
      <c r="AH40" s="2">
        <f t="shared" si="18"/>
        <v>0.54863673628398668</v>
      </c>
      <c r="AI40" s="2">
        <f t="shared" si="19"/>
        <v>182341741.40000001</v>
      </c>
      <c r="AJ40" s="2">
        <f t="shared" si="20"/>
        <v>5163347.28</v>
      </c>
      <c r="AK40" s="2">
        <f t="shared" si="21"/>
        <v>5.16334728</v>
      </c>
      <c r="AL40" s="2" t="s">
        <v>135</v>
      </c>
      <c r="AM40" s="2" t="s">
        <v>135</v>
      </c>
      <c r="AN40" s="2" t="s">
        <v>135</v>
      </c>
      <c r="AO40" s="2" t="s">
        <v>135</v>
      </c>
      <c r="AP40" s="2" t="s">
        <v>135</v>
      </c>
      <c r="AQ40" s="2" t="s">
        <v>135</v>
      </c>
      <c r="AR40" s="2" t="s">
        <v>135</v>
      </c>
      <c r="AS40" s="2">
        <v>0</v>
      </c>
      <c r="AT40" s="2" t="s">
        <v>135</v>
      </c>
      <c r="AU40" s="2" t="s">
        <v>135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143</v>
      </c>
    </row>
    <row r="41" spans="1:99" s="2" customFormat="1" x14ac:dyDescent="0.25">
      <c r="A41" s="2" t="s">
        <v>312</v>
      </c>
      <c r="C41" s="2" t="s">
        <v>313</v>
      </c>
      <c r="D41" s="2">
        <v>1917</v>
      </c>
      <c r="E41" s="2">
        <f t="shared" si="22"/>
        <v>98</v>
      </c>
      <c r="F41" s="2">
        <v>17</v>
      </c>
      <c r="G41" s="2">
        <v>20</v>
      </c>
      <c r="H41" s="2">
        <v>0</v>
      </c>
      <c r="I41" s="2">
        <v>5242</v>
      </c>
      <c r="J41" s="2">
        <v>3245</v>
      </c>
      <c r="K41" s="2">
        <v>5242</v>
      </c>
      <c r="L41" s="2">
        <f t="shared" si="1"/>
        <v>228340995.80000001</v>
      </c>
      <c r="M41" s="2">
        <v>405</v>
      </c>
      <c r="N41" s="2">
        <f t="shared" si="2"/>
        <v>17641800</v>
      </c>
      <c r="O41" s="2">
        <f t="shared" si="3"/>
        <v>0.6328125</v>
      </c>
      <c r="P41" s="2">
        <f t="shared" si="4"/>
        <v>1638978.3</v>
      </c>
      <c r="Q41" s="2">
        <f t="shared" si="5"/>
        <v>1.6389783</v>
      </c>
      <c r="R41" s="2">
        <v>1113</v>
      </c>
      <c r="S41" s="2">
        <f t="shared" si="6"/>
        <v>2882.6588699999998</v>
      </c>
      <c r="T41" s="2">
        <f t="shared" si="7"/>
        <v>712320</v>
      </c>
      <c r="U41" s="2">
        <f t="shared" si="8"/>
        <v>31030440000</v>
      </c>
      <c r="W41" s="2">
        <f t="shared" si="9"/>
        <v>0</v>
      </c>
      <c r="X41" s="2">
        <f t="shared" si="10"/>
        <v>0</v>
      </c>
      <c r="Y41" s="2">
        <f t="shared" si="11"/>
        <v>0</v>
      </c>
      <c r="Z41" s="2">
        <f t="shared" si="12"/>
        <v>12.943180163021914</v>
      </c>
      <c r="AA41" s="2">
        <f t="shared" si="13"/>
        <v>0</v>
      </c>
      <c r="AB41" s="2">
        <f t="shared" si="14"/>
        <v>2.2840906170038671</v>
      </c>
      <c r="AC41" s="2">
        <v>17</v>
      </c>
      <c r="AD41" s="2">
        <f t="shared" si="15"/>
        <v>0.76136353900128906</v>
      </c>
      <c r="AE41" s="2" t="s">
        <v>135</v>
      </c>
      <c r="AF41" s="2">
        <f t="shared" si="16"/>
        <v>1758.8148148148148</v>
      </c>
      <c r="AG41" s="2">
        <f t="shared" si="17"/>
        <v>0.27309578530338174</v>
      </c>
      <c r="AH41" s="2">
        <f t="shared" si="18"/>
        <v>0.40947405596492675</v>
      </c>
      <c r="AI41" s="2">
        <f t="shared" si="19"/>
        <v>141351875.5</v>
      </c>
      <c r="AJ41" s="2">
        <f t="shared" si="20"/>
        <v>4002642.6</v>
      </c>
      <c r="AK41" s="2">
        <f t="shared" si="21"/>
        <v>4.0026425999999997</v>
      </c>
      <c r="AL41" s="2" t="s">
        <v>135</v>
      </c>
      <c r="AM41" s="2" t="s">
        <v>135</v>
      </c>
      <c r="AN41" s="2" t="s">
        <v>135</v>
      </c>
      <c r="AO41" s="2" t="s">
        <v>135</v>
      </c>
      <c r="AP41" s="2" t="s">
        <v>135</v>
      </c>
      <c r="AQ41" s="2" t="s">
        <v>135</v>
      </c>
      <c r="AR41" s="2" t="s">
        <v>135</v>
      </c>
      <c r="AS41" s="2">
        <v>0</v>
      </c>
      <c r="AT41" s="2" t="s">
        <v>135</v>
      </c>
      <c r="AU41" s="2" t="s">
        <v>135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143</v>
      </c>
    </row>
    <row r="42" spans="1:99" s="2" customFormat="1" x14ac:dyDescent="0.25">
      <c r="A42" s="2" t="s">
        <v>314</v>
      </c>
      <c r="C42" s="2" t="s">
        <v>315</v>
      </c>
      <c r="D42" s="2">
        <v>1910</v>
      </c>
      <c r="E42" s="2">
        <f t="shared" si="22"/>
        <v>105</v>
      </c>
      <c r="F42" s="2">
        <v>0</v>
      </c>
      <c r="G42" s="2">
        <v>10</v>
      </c>
      <c r="H42" s="2">
        <v>0</v>
      </c>
      <c r="I42" s="2">
        <v>3140</v>
      </c>
      <c r="J42" s="2">
        <v>3140</v>
      </c>
      <c r="K42" s="2">
        <v>3140</v>
      </c>
      <c r="L42" s="2">
        <f t="shared" si="1"/>
        <v>136778086</v>
      </c>
      <c r="M42" s="2">
        <v>630</v>
      </c>
      <c r="N42" s="2">
        <f t="shared" si="2"/>
        <v>27442800</v>
      </c>
      <c r="O42" s="2">
        <f t="shared" si="3"/>
        <v>0.984375</v>
      </c>
      <c r="P42" s="2">
        <f t="shared" si="4"/>
        <v>2549521.8000000003</v>
      </c>
      <c r="Q42" s="2">
        <f t="shared" si="5"/>
        <v>2.5495217999999999</v>
      </c>
      <c r="R42" s="2">
        <v>4001</v>
      </c>
      <c r="S42" s="2">
        <f t="shared" si="6"/>
        <v>10362.54999</v>
      </c>
      <c r="T42" s="2">
        <f t="shared" si="7"/>
        <v>2560640</v>
      </c>
      <c r="U42" s="2">
        <f t="shared" si="8"/>
        <v>111547880000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4.9841155421458447</v>
      </c>
      <c r="AA42" s="2">
        <f t="shared" si="13"/>
        <v>0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135</v>
      </c>
      <c r="AF42" s="2">
        <f t="shared" si="16"/>
        <v>4064.5079365079364</v>
      </c>
      <c r="AG42" s="2">
        <f t="shared" si="17"/>
        <v>8.4317814232320418E-2</v>
      </c>
      <c r="AH42" s="2">
        <f t="shared" si="18"/>
        <v>0.65825924849563422</v>
      </c>
      <c r="AI42" s="2">
        <f t="shared" si="19"/>
        <v>136778086</v>
      </c>
      <c r="AJ42" s="2">
        <f t="shared" si="20"/>
        <v>3873127.2</v>
      </c>
      <c r="AK42" s="2">
        <f t="shared" si="21"/>
        <v>3.8731272000000003</v>
      </c>
      <c r="AL42" s="2" t="s">
        <v>135</v>
      </c>
      <c r="AM42" s="2" t="s">
        <v>135</v>
      </c>
      <c r="AN42" s="2" t="s">
        <v>135</v>
      </c>
      <c r="AO42" s="2" t="s">
        <v>135</v>
      </c>
      <c r="AP42" s="2" t="s">
        <v>135</v>
      </c>
      <c r="AQ42" s="2" t="s">
        <v>135</v>
      </c>
      <c r="AR42" s="2" t="s">
        <v>135</v>
      </c>
      <c r="AS42" s="2">
        <v>0</v>
      </c>
      <c r="AT42" s="2" t="s">
        <v>135</v>
      </c>
      <c r="AU42" s="2" t="s">
        <v>135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143</v>
      </c>
    </row>
    <row r="43" spans="1:99" s="2" customFormat="1" x14ac:dyDescent="0.25">
      <c r="A43" s="2" t="s">
        <v>316</v>
      </c>
      <c r="C43" s="2" t="s">
        <v>317</v>
      </c>
      <c r="D43" s="2">
        <v>1959</v>
      </c>
      <c r="E43" s="2">
        <f t="shared" si="22"/>
        <v>56</v>
      </c>
      <c r="F43" s="2">
        <v>0</v>
      </c>
      <c r="G43" s="2">
        <v>18</v>
      </c>
      <c r="H43" s="2">
        <v>0</v>
      </c>
      <c r="I43" s="2">
        <v>6659</v>
      </c>
      <c r="J43" s="2">
        <v>5330</v>
      </c>
      <c r="K43" s="2">
        <v>6659</v>
      </c>
      <c r="L43" s="2">
        <f t="shared" si="1"/>
        <v>290065374.10000002</v>
      </c>
      <c r="M43" s="2">
        <v>560</v>
      </c>
      <c r="N43" s="2">
        <f t="shared" si="2"/>
        <v>24393600</v>
      </c>
      <c r="O43" s="2">
        <f t="shared" si="3"/>
        <v>0.875</v>
      </c>
      <c r="P43" s="2">
        <f t="shared" si="4"/>
        <v>2266241.6</v>
      </c>
      <c r="Q43" s="2">
        <f t="shared" si="5"/>
        <v>2.2662416000000003</v>
      </c>
      <c r="R43" s="2">
        <v>13374</v>
      </c>
      <c r="S43" s="2">
        <f t="shared" si="6"/>
        <v>34638.526259999999</v>
      </c>
      <c r="T43" s="2">
        <f t="shared" si="7"/>
        <v>8559360</v>
      </c>
      <c r="U43" s="2">
        <f t="shared" si="8"/>
        <v>372867120000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11.891044130427654</v>
      </c>
      <c r="AA43" s="2">
        <f t="shared" si="13"/>
        <v>0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135</v>
      </c>
      <c r="AF43" s="2">
        <f t="shared" si="16"/>
        <v>15284.571428571429</v>
      </c>
      <c r="AG43" s="2">
        <f t="shared" si="17"/>
        <v>0.21336711759154095</v>
      </c>
      <c r="AH43" s="2">
        <f t="shared" si="18"/>
        <v>0.3447044469920853</v>
      </c>
      <c r="AI43" s="2">
        <f t="shared" si="19"/>
        <v>232174267</v>
      </c>
      <c r="AJ43" s="2">
        <f t="shared" si="20"/>
        <v>6574448.4000000004</v>
      </c>
      <c r="AK43" s="2">
        <f t="shared" si="21"/>
        <v>6.5744484000000005</v>
      </c>
      <c r="AL43" s="2" t="s">
        <v>135</v>
      </c>
      <c r="AM43" s="2" t="s">
        <v>135</v>
      </c>
      <c r="AN43" s="2" t="s">
        <v>135</v>
      </c>
      <c r="AO43" s="2" t="s">
        <v>135</v>
      </c>
      <c r="AP43" s="2" t="s">
        <v>135</v>
      </c>
      <c r="AQ43" s="2" t="s">
        <v>135</v>
      </c>
      <c r="AR43" s="2" t="s">
        <v>135</v>
      </c>
      <c r="AS43" s="2">
        <v>0</v>
      </c>
      <c r="AT43" s="2" t="s">
        <v>135</v>
      </c>
      <c r="AU43" s="2" t="s">
        <v>135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143</v>
      </c>
    </row>
    <row r="44" spans="1:99" s="2" customFormat="1" x14ac:dyDescent="0.25">
      <c r="A44" s="2" t="s">
        <v>318</v>
      </c>
      <c r="C44" s="2" t="s">
        <v>319</v>
      </c>
      <c r="D44" s="2">
        <v>1915</v>
      </c>
      <c r="E44" s="2">
        <f t="shared" si="22"/>
        <v>100</v>
      </c>
      <c r="F44" s="2">
        <v>0</v>
      </c>
      <c r="G44" s="2">
        <v>7</v>
      </c>
      <c r="H44" s="2">
        <v>0</v>
      </c>
      <c r="I44" s="2">
        <v>882</v>
      </c>
      <c r="J44" s="2">
        <v>882</v>
      </c>
      <c r="K44" s="2">
        <v>882</v>
      </c>
      <c r="L44" s="2">
        <f t="shared" si="1"/>
        <v>38419831.800000004</v>
      </c>
      <c r="M44" s="2">
        <v>250</v>
      </c>
      <c r="N44" s="2">
        <f t="shared" si="2"/>
        <v>10890000</v>
      </c>
      <c r="O44" s="2">
        <f t="shared" si="3"/>
        <v>0.390625</v>
      </c>
      <c r="P44" s="2">
        <f t="shared" si="4"/>
        <v>1011715</v>
      </c>
      <c r="Q44" s="2">
        <f t="shared" si="5"/>
        <v>1.0117150000000001</v>
      </c>
      <c r="R44" s="2">
        <v>5146</v>
      </c>
      <c r="S44" s="2">
        <f t="shared" si="6"/>
        <v>13328.088539999999</v>
      </c>
      <c r="T44" s="2">
        <f t="shared" si="7"/>
        <v>3293440</v>
      </c>
      <c r="U44" s="2">
        <f t="shared" si="8"/>
        <v>143470480000</v>
      </c>
      <c r="W44" s="2">
        <f t="shared" si="9"/>
        <v>0</v>
      </c>
      <c r="X44" s="2">
        <f t="shared" si="10"/>
        <v>0</v>
      </c>
      <c r="Y44" s="2">
        <f t="shared" si="11"/>
        <v>0</v>
      </c>
      <c r="Z44" s="2">
        <f t="shared" si="12"/>
        <v>3.5279919008264469</v>
      </c>
      <c r="AA44" s="2">
        <f t="shared" si="13"/>
        <v>0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135</v>
      </c>
      <c r="AF44" s="2">
        <f t="shared" si="16"/>
        <v>13173.76</v>
      </c>
      <c r="AG44" s="2">
        <f t="shared" si="17"/>
        <v>9.4745608211109153E-2</v>
      </c>
      <c r="AH44" s="2">
        <f t="shared" si="18"/>
        <v>0.929945488372517</v>
      </c>
      <c r="AI44" s="2">
        <f t="shared" si="19"/>
        <v>38419831.800000004</v>
      </c>
      <c r="AJ44" s="2">
        <f t="shared" si="20"/>
        <v>1087929.3600000001</v>
      </c>
      <c r="AK44" s="2">
        <f t="shared" si="21"/>
        <v>1.0879293600000002</v>
      </c>
      <c r="AL44" s="2" t="s">
        <v>135</v>
      </c>
      <c r="AM44" s="2" t="s">
        <v>135</v>
      </c>
      <c r="AN44" s="2" t="s">
        <v>135</v>
      </c>
      <c r="AO44" s="2" t="s">
        <v>135</v>
      </c>
      <c r="AP44" s="2" t="s">
        <v>135</v>
      </c>
      <c r="AQ44" s="2" t="s">
        <v>135</v>
      </c>
      <c r="AR44" s="2" t="s">
        <v>135</v>
      </c>
      <c r="AS44" s="2">
        <v>0</v>
      </c>
      <c r="AT44" s="2" t="s">
        <v>135</v>
      </c>
      <c r="AU44" s="2" t="s">
        <v>135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143</v>
      </c>
    </row>
    <row r="45" spans="1:99" s="2" customFormat="1" x14ac:dyDescent="0.25">
      <c r="A45" s="2" t="s">
        <v>320</v>
      </c>
      <c r="C45" s="2" t="s">
        <v>321</v>
      </c>
      <c r="D45" s="2">
        <v>1930</v>
      </c>
      <c r="E45" s="2">
        <f t="shared" si="22"/>
        <v>85</v>
      </c>
      <c r="F45" s="2">
        <v>0</v>
      </c>
      <c r="G45" s="2">
        <v>56</v>
      </c>
      <c r="H45" s="2">
        <v>0</v>
      </c>
      <c r="I45" s="2">
        <v>28000</v>
      </c>
      <c r="J45" s="2">
        <v>15750</v>
      </c>
      <c r="K45" s="2">
        <v>28000</v>
      </c>
      <c r="L45" s="2">
        <f t="shared" si="1"/>
        <v>1219677200</v>
      </c>
      <c r="M45" s="2">
        <v>950</v>
      </c>
      <c r="N45" s="2">
        <f t="shared" si="2"/>
        <v>41382000</v>
      </c>
      <c r="O45" s="2">
        <f t="shared" si="3"/>
        <v>1.484375</v>
      </c>
      <c r="P45" s="2">
        <f t="shared" si="4"/>
        <v>3844517</v>
      </c>
      <c r="Q45" s="2">
        <f t="shared" si="5"/>
        <v>3.8445170000000002</v>
      </c>
      <c r="R45" s="2">
        <v>27.1</v>
      </c>
      <c r="S45" s="2">
        <f t="shared" si="6"/>
        <v>70.188728999999995</v>
      </c>
      <c r="T45" s="2">
        <f t="shared" si="7"/>
        <v>17344</v>
      </c>
      <c r="U45" s="2">
        <f t="shared" si="8"/>
        <v>755548000</v>
      </c>
      <c r="V45" s="2">
        <v>358583.28483000002</v>
      </c>
      <c r="W45" s="2">
        <f t="shared" si="9"/>
        <v>109.296185216184</v>
      </c>
      <c r="X45" s="2">
        <f t="shared" si="10"/>
        <v>67.913522647093032</v>
      </c>
      <c r="Y45" s="2">
        <f t="shared" si="11"/>
        <v>15.724578114301886</v>
      </c>
      <c r="Z45" s="2">
        <f t="shared" si="12"/>
        <v>29.473616548257695</v>
      </c>
      <c r="AA45" s="2">
        <f t="shared" si="13"/>
        <v>5.6259042150551988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>
        <v>27.6</v>
      </c>
      <c r="AF45" s="2">
        <f t="shared" si="16"/>
        <v>18.256842105263157</v>
      </c>
      <c r="AG45" s="2">
        <f t="shared" si="17"/>
        <v>0.40604403918019794</v>
      </c>
      <c r="AH45" s="2">
        <f t="shared" si="18"/>
        <v>0.19789239992567165</v>
      </c>
      <c r="AI45" s="2">
        <f t="shared" si="19"/>
        <v>686068425</v>
      </c>
      <c r="AJ45" s="2">
        <f t="shared" si="20"/>
        <v>19427310</v>
      </c>
      <c r="AK45" s="2">
        <f t="shared" si="21"/>
        <v>19.427309999999999</v>
      </c>
      <c r="AL45" s="2" t="s">
        <v>168</v>
      </c>
      <c r="AM45" s="2" t="s">
        <v>169</v>
      </c>
      <c r="AN45" s="2" t="s">
        <v>135</v>
      </c>
      <c r="AO45" s="2" t="s">
        <v>170</v>
      </c>
      <c r="AP45" s="2" t="s">
        <v>171</v>
      </c>
      <c r="AQ45" s="2" t="s">
        <v>172</v>
      </c>
      <c r="AR45" s="2" t="s">
        <v>173</v>
      </c>
      <c r="AS45" s="2">
        <v>1</v>
      </c>
      <c r="AT45" s="2" t="s">
        <v>174</v>
      </c>
      <c r="AU45" s="2" t="s">
        <v>175</v>
      </c>
      <c r="AV45" s="2">
        <v>6</v>
      </c>
      <c r="AW45" s="5">
        <v>65</v>
      </c>
      <c r="AX45" s="5">
        <v>35</v>
      </c>
      <c r="AY45" s="2">
        <v>0</v>
      </c>
      <c r="AZ45" s="5">
        <v>3.3</v>
      </c>
      <c r="BA45" s="5">
        <v>2.1</v>
      </c>
      <c r="BB45" s="5">
        <v>0.8</v>
      </c>
      <c r="BC45" s="5">
        <v>1.2</v>
      </c>
      <c r="BD45" s="5">
        <v>0.2</v>
      </c>
      <c r="BE45" s="5">
        <v>2.1</v>
      </c>
      <c r="BF45" s="5">
        <v>11.3</v>
      </c>
      <c r="BG45" s="2">
        <v>0</v>
      </c>
      <c r="BH45" s="5">
        <v>0.3</v>
      </c>
      <c r="BI45" s="2">
        <v>0</v>
      </c>
      <c r="BJ45" s="5">
        <v>3.6</v>
      </c>
      <c r="BK45" s="5">
        <v>20.399999999999999</v>
      </c>
      <c r="BL45" s="5">
        <v>54.1</v>
      </c>
      <c r="BM45" s="2">
        <v>0</v>
      </c>
      <c r="BN45" s="5">
        <v>0.6</v>
      </c>
      <c r="BO45" s="5">
        <v>8087</v>
      </c>
      <c r="BP45" s="5">
        <v>1073</v>
      </c>
      <c r="BQ45" s="5">
        <v>44</v>
      </c>
      <c r="BR45" s="5">
        <v>6</v>
      </c>
      <c r="BS45" s="5">
        <v>0.2</v>
      </c>
      <c r="BT45" s="5">
        <v>0.03</v>
      </c>
      <c r="BU45" s="5">
        <v>17799</v>
      </c>
      <c r="BV45" s="5">
        <v>97</v>
      </c>
      <c r="BW45" s="5">
        <v>0.45</v>
      </c>
      <c r="BX45" s="5">
        <v>235250</v>
      </c>
      <c r="BY45" s="5">
        <v>10166</v>
      </c>
      <c r="BZ45" s="5">
        <v>1286</v>
      </c>
      <c r="CA45" s="5">
        <v>56</v>
      </c>
      <c r="CB45" s="5">
        <v>9.5500000000000007</v>
      </c>
      <c r="CC45" s="5">
        <v>0.44</v>
      </c>
      <c r="CD45" s="5">
        <v>4</v>
      </c>
      <c r="CE45" s="5">
        <v>11</v>
      </c>
      <c r="CF45" s="5">
        <v>74</v>
      </c>
      <c r="CG45" s="5">
        <v>27</v>
      </c>
      <c r="CH45" s="5">
        <v>10</v>
      </c>
      <c r="CI45" s="5">
        <v>1</v>
      </c>
      <c r="CJ45" s="5">
        <v>2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5">
        <v>1</v>
      </c>
      <c r="CQ45" s="5">
        <v>10</v>
      </c>
      <c r="CR45" s="5">
        <v>58</v>
      </c>
      <c r="CS45" s="5">
        <v>0.84601000000000004</v>
      </c>
      <c r="CT45" s="5">
        <v>0.79962</v>
      </c>
      <c r="CU45" s="2" t="s">
        <v>143</v>
      </c>
    </row>
    <row r="46" spans="1:99" s="2" customFormat="1" x14ac:dyDescent="0.25">
      <c r="A46" s="2" t="s">
        <v>322</v>
      </c>
      <c r="C46" s="2" t="s">
        <v>323</v>
      </c>
      <c r="D46" s="2">
        <v>1950</v>
      </c>
      <c r="E46" s="2">
        <f t="shared" si="22"/>
        <v>65</v>
      </c>
      <c r="F46" s="2">
        <v>0</v>
      </c>
      <c r="G46" s="2">
        <v>48</v>
      </c>
      <c r="H46" s="2">
        <v>0</v>
      </c>
      <c r="I46" s="2">
        <v>9938</v>
      </c>
      <c r="J46" s="2">
        <v>2470</v>
      </c>
      <c r="K46" s="2">
        <v>9938</v>
      </c>
      <c r="L46" s="2">
        <f t="shared" si="1"/>
        <v>432898286.19999999</v>
      </c>
      <c r="M46" s="2">
        <v>280</v>
      </c>
      <c r="N46" s="2">
        <f t="shared" si="2"/>
        <v>12196800</v>
      </c>
      <c r="O46" s="2">
        <f t="shared" si="3"/>
        <v>0.4375</v>
      </c>
      <c r="P46" s="2">
        <f t="shared" si="4"/>
        <v>1133120.8</v>
      </c>
      <c r="Q46" s="2">
        <f t="shared" si="5"/>
        <v>1.1331208000000002</v>
      </c>
      <c r="R46" s="2">
        <v>18.7</v>
      </c>
      <c r="S46" s="2">
        <f t="shared" si="6"/>
        <v>48.432812999999996</v>
      </c>
      <c r="T46" s="2">
        <f t="shared" si="7"/>
        <v>11968</v>
      </c>
      <c r="U46" s="2">
        <f t="shared" si="8"/>
        <v>521356000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35.492775662468844</v>
      </c>
      <c r="AA46" s="2">
        <f t="shared" si="13"/>
        <v>0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135</v>
      </c>
      <c r="AF46" s="2">
        <f t="shared" si="16"/>
        <v>42.74285714285714</v>
      </c>
      <c r="AG46" s="2">
        <f t="shared" si="17"/>
        <v>0.9006632890804781</v>
      </c>
      <c r="AH46" s="2">
        <f t="shared" si="18"/>
        <v>0.37191795596514465</v>
      </c>
      <c r="AI46" s="2">
        <f t="shared" si="19"/>
        <v>107592953</v>
      </c>
      <c r="AJ46" s="2">
        <f t="shared" si="20"/>
        <v>3046695.6</v>
      </c>
      <c r="AK46" s="2">
        <f t="shared" si="21"/>
        <v>3.0466956000000001</v>
      </c>
      <c r="AL46" s="2" t="s">
        <v>135</v>
      </c>
      <c r="AM46" s="2" t="s">
        <v>135</v>
      </c>
      <c r="AN46" s="2" t="s">
        <v>135</v>
      </c>
      <c r="AO46" s="2" t="s">
        <v>135</v>
      </c>
      <c r="AP46" s="2" t="s">
        <v>135</v>
      </c>
      <c r="AQ46" s="2" t="s">
        <v>135</v>
      </c>
      <c r="AR46" s="2" t="s">
        <v>135</v>
      </c>
      <c r="AS46" s="2">
        <v>0</v>
      </c>
      <c r="AT46" s="2" t="s">
        <v>135</v>
      </c>
      <c r="AU46" s="2" t="s">
        <v>135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143</v>
      </c>
    </row>
    <row r="47" spans="1:99" s="2" customFormat="1" x14ac:dyDescent="0.25">
      <c r="A47" s="2" t="s">
        <v>324</v>
      </c>
      <c r="C47" s="2" t="s">
        <v>325</v>
      </c>
      <c r="D47" s="2">
        <v>1929</v>
      </c>
      <c r="E47" s="2">
        <f t="shared" si="22"/>
        <v>86</v>
      </c>
      <c r="F47" s="2">
        <v>0</v>
      </c>
      <c r="G47" s="2">
        <v>11</v>
      </c>
      <c r="H47" s="2">
        <v>0</v>
      </c>
      <c r="I47" s="2">
        <v>116</v>
      </c>
      <c r="J47" s="2">
        <v>116</v>
      </c>
      <c r="K47" s="2">
        <v>116</v>
      </c>
      <c r="L47" s="2">
        <f t="shared" si="1"/>
        <v>5052948.4000000004</v>
      </c>
      <c r="M47" s="2">
        <v>260</v>
      </c>
      <c r="N47" s="2">
        <f t="shared" si="2"/>
        <v>11325600</v>
      </c>
      <c r="O47" s="2">
        <f t="shared" si="3"/>
        <v>0.40625</v>
      </c>
      <c r="P47" s="2">
        <f t="shared" si="4"/>
        <v>1052183.6000000001</v>
      </c>
      <c r="Q47" s="2">
        <f t="shared" si="5"/>
        <v>1.0521836</v>
      </c>
      <c r="R47" s="2">
        <v>376</v>
      </c>
      <c r="S47" s="2">
        <f t="shared" si="6"/>
        <v>973.83623999999998</v>
      </c>
      <c r="T47" s="2">
        <f t="shared" si="7"/>
        <v>240640</v>
      </c>
      <c r="U47" s="2">
        <f t="shared" si="8"/>
        <v>10482880000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0.44615282192554923</v>
      </c>
      <c r="AA47" s="2">
        <f t="shared" si="13"/>
        <v>0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135</v>
      </c>
      <c r="AF47" s="2">
        <f t="shared" si="16"/>
        <v>925.53846153846155</v>
      </c>
      <c r="AG47" s="2">
        <f t="shared" si="17"/>
        <v>1.1748934515234176E-2</v>
      </c>
      <c r="AH47" s="2">
        <f t="shared" si="18"/>
        <v>7.3536241170201952</v>
      </c>
      <c r="AI47" s="2">
        <f t="shared" si="19"/>
        <v>5052948.4000000004</v>
      </c>
      <c r="AJ47" s="2">
        <f t="shared" si="20"/>
        <v>143083.68</v>
      </c>
      <c r="AK47" s="2">
        <f t="shared" si="21"/>
        <v>0.14308367999999999</v>
      </c>
      <c r="AL47" s="2" t="s">
        <v>135</v>
      </c>
      <c r="AM47" s="2" t="s">
        <v>135</v>
      </c>
      <c r="AN47" s="2" t="s">
        <v>135</v>
      </c>
      <c r="AO47" s="2" t="s">
        <v>135</v>
      </c>
      <c r="AP47" s="2" t="s">
        <v>135</v>
      </c>
      <c r="AQ47" s="2" t="s">
        <v>135</v>
      </c>
      <c r="AR47" s="2" t="s">
        <v>135</v>
      </c>
      <c r="AS47" s="2">
        <v>0</v>
      </c>
      <c r="AT47" s="2" t="s">
        <v>135</v>
      </c>
      <c r="AU47" s="2" t="s">
        <v>135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143</v>
      </c>
    </row>
    <row r="48" spans="1:99" s="2" customFormat="1" x14ac:dyDescent="0.25">
      <c r="A48" s="2" t="s">
        <v>326</v>
      </c>
      <c r="B48" s="2" t="s">
        <v>327</v>
      </c>
      <c r="C48" s="2" t="s">
        <v>328</v>
      </c>
      <c r="D48" s="2">
        <v>1980</v>
      </c>
      <c r="E48" s="2">
        <f t="shared" si="22"/>
        <v>35</v>
      </c>
      <c r="F48" s="2">
        <v>0</v>
      </c>
      <c r="G48" s="2">
        <v>46</v>
      </c>
      <c r="H48" s="2">
        <v>0</v>
      </c>
      <c r="I48" s="2">
        <v>10950</v>
      </c>
      <c r="J48" s="2">
        <v>2480</v>
      </c>
      <c r="K48" s="2">
        <v>10950</v>
      </c>
      <c r="L48" s="2">
        <f t="shared" si="1"/>
        <v>476980905</v>
      </c>
      <c r="M48" s="2">
        <v>276</v>
      </c>
      <c r="N48" s="2">
        <f t="shared" si="2"/>
        <v>12022560</v>
      </c>
      <c r="O48" s="2">
        <f t="shared" si="3"/>
        <v>0.43125000000000002</v>
      </c>
      <c r="P48" s="2">
        <f t="shared" si="4"/>
        <v>1116933.3600000001</v>
      </c>
      <c r="Q48" s="2">
        <f t="shared" si="5"/>
        <v>1.11693336</v>
      </c>
      <c r="R48" s="2">
        <v>18.440000000000001</v>
      </c>
      <c r="S48" s="2">
        <f t="shared" si="6"/>
        <v>47.759415599999997</v>
      </c>
      <c r="T48" s="2">
        <f t="shared" si="7"/>
        <v>11801.6</v>
      </c>
      <c r="U48" s="2">
        <f t="shared" si="8"/>
        <v>514107200.00000006</v>
      </c>
      <c r="W48" s="2">
        <f t="shared" si="9"/>
        <v>0</v>
      </c>
      <c r="X48" s="2">
        <f t="shared" si="10"/>
        <v>0</v>
      </c>
      <c r="Y48" s="2">
        <f t="shared" si="11"/>
        <v>0</v>
      </c>
      <c r="Z48" s="2">
        <f t="shared" si="12"/>
        <v>39.673821964706349</v>
      </c>
      <c r="AA48" s="2">
        <f t="shared" si="13"/>
        <v>0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135</v>
      </c>
      <c r="AF48" s="2">
        <f t="shared" si="16"/>
        <v>42.759420289855072</v>
      </c>
      <c r="AG48" s="2">
        <f t="shared" si="17"/>
        <v>1.0140304862250122</v>
      </c>
      <c r="AH48" s="2">
        <f t="shared" si="18"/>
        <v>0.36512659697661065</v>
      </c>
      <c r="AI48" s="2">
        <f t="shared" si="19"/>
        <v>108028552</v>
      </c>
      <c r="AJ48" s="2">
        <f t="shared" si="20"/>
        <v>3059030.4</v>
      </c>
      <c r="AK48" s="2">
        <f t="shared" si="21"/>
        <v>3.0590303999999997</v>
      </c>
      <c r="AL48" s="2" t="s">
        <v>135</v>
      </c>
      <c r="AM48" s="2" t="s">
        <v>135</v>
      </c>
      <c r="AN48" s="2" t="s">
        <v>135</v>
      </c>
      <c r="AO48" s="2" t="s">
        <v>135</v>
      </c>
      <c r="AP48" s="2" t="s">
        <v>135</v>
      </c>
      <c r="AQ48" s="2" t="s">
        <v>135</v>
      </c>
      <c r="AR48" s="2" t="s">
        <v>135</v>
      </c>
      <c r="AS48" s="2">
        <v>0</v>
      </c>
      <c r="AT48" s="2" t="s">
        <v>135</v>
      </c>
      <c r="AU48" s="2" t="s">
        <v>135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143</v>
      </c>
    </row>
    <row r="49" spans="1:99" s="2" customFormat="1" x14ac:dyDescent="0.25">
      <c r="A49" s="2" t="s">
        <v>329</v>
      </c>
      <c r="C49" s="2" t="s">
        <v>330</v>
      </c>
      <c r="D49" s="2">
        <v>1977</v>
      </c>
      <c r="E49" s="2">
        <f t="shared" si="22"/>
        <v>38</v>
      </c>
      <c r="F49" s="2">
        <v>0</v>
      </c>
      <c r="G49" s="2">
        <v>73</v>
      </c>
      <c r="H49" s="2">
        <v>0</v>
      </c>
      <c r="I49" s="2">
        <v>11000</v>
      </c>
      <c r="J49" s="2">
        <v>7100</v>
      </c>
      <c r="K49" s="2">
        <v>11000</v>
      </c>
      <c r="L49" s="2">
        <f t="shared" si="1"/>
        <v>479158900</v>
      </c>
      <c r="M49" s="2">
        <v>410</v>
      </c>
      <c r="N49" s="2">
        <f t="shared" si="2"/>
        <v>17859600</v>
      </c>
      <c r="O49" s="2">
        <f t="shared" si="3"/>
        <v>0.640625</v>
      </c>
      <c r="P49" s="2">
        <f t="shared" si="4"/>
        <v>1659212.6</v>
      </c>
      <c r="Q49" s="2">
        <f t="shared" si="5"/>
        <v>1.6592126</v>
      </c>
      <c r="R49" s="2">
        <v>3.88</v>
      </c>
      <c r="S49" s="2">
        <f t="shared" si="6"/>
        <v>10.049161199999999</v>
      </c>
      <c r="T49" s="2">
        <f t="shared" si="7"/>
        <v>2483.1999999999998</v>
      </c>
      <c r="U49" s="2">
        <f t="shared" si="8"/>
        <v>108174400</v>
      </c>
      <c r="V49" s="2">
        <v>39603.192279000003</v>
      </c>
      <c r="W49" s="2">
        <f t="shared" si="9"/>
        <v>12.0710530066392</v>
      </c>
      <c r="X49" s="2">
        <f t="shared" si="10"/>
        <v>7.5006069984889265</v>
      </c>
      <c r="Y49" s="2">
        <f t="shared" si="11"/>
        <v>2.643559133992516</v>
      </c>
      <c r="Z49" s="2">
        <f t="shared" si="12"/>
        <v>26.829206701157922</v>
      </c>
      <c r="AA49" s="2">
        <f t="shared" si="13"/>
        <v>1.3783347202988729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 t="s">
        <v>135</v>
      </c>
      <c r="AF49" s="2">
        <f t="shared" si="16"/>
        <v>6.0565853658536577</v>
      </c>
      <c r="AG49" s="2">
        <f t="shared" si="17"/>
        <v>0.5626229143309347</v>
      </c>
      <c r="AH49" s="2">
        <f t="shared" si="18"/>
        <v>0.18945740141141953</v>
      </c>
      <c r="AI49" s="2">
        <f t="shared" si="19"/>
        <v>309275290</v>
      </c>
      <c r="AJ49" s="2">
        <f t="shared" si="20"/>
        <v>8757708</v>
      </c>
      <c r="AK49" s="2">
        <f t="shared" si="21"/>
        <v>8.7577079999999992</v>
      </c>
      <c r="AL49" s="2" t="s">
        <v>331</v>
      </c>
      <c r="AM49" s="2" t="s">
        <v>332</v>
      </c>
      <c r="AN49" s="2" t="s">
        <v>135</v>
      </c>
      <c r="AO49" s="2" t="s">
        <v>333</v>
      </c>
      <c r="AP49" s="2" t="s">
        <v>135</v>
      </c>
      <c r="AQ49" s="2" t="s">
        <v>135</v>
      </c>
      <c r="AR49" s="2" t="s">
        <v>135</v>
      </c>
      <c r="AS49" s="2">
        <v>0</v>
      </c>
      <c r="AT49" s="2" t="s">
        <v>135</v>
      </c>
      <c r="AU49" s="2" t="s">
        <v>135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143</v>
      </c>
    </row>
    <row r="50" spans="1:99" s="2" customFormat="1" x14ac:dyDescent="0.25">
      <c r="A50" s="2" t="s">
        <v>334</v>
      </c>
      <c r="B50" s="2" t="s">
        <v>335</v>
      </c>
      <c r="C50" s="2" t="s">
        <v>336</v>
      </c>
      <c r="D50" s="2">
        <v>1983</v>
      </c>
      <c r="E50" s="2">
        <f t="shared" si="22"/>
        <v>32</v>
      </c>
      <c r="F50" s="2">
        <v>0</v>
      </c>
      <c r="G50" s="2">
        <v>66</v>
      </c>
      <c r="H50" s="2">
        <v>0</v>
      </c>
      <c r="I50" s="2">
        <v>27200</v>
      </c>
      <c r="J50" s="2">
        <v>10200</v>
      </c>
      <c r="K50" s="2">
        <v>27200</v>
      </c>
      <c r="L50" s="2">
        <f t="shared" si="1"/>
        <v>1184829280</v>
      </c>
      <c r="M50" s="2">
        <v>633</v>
      </c>
      <c r="N50" s="2">
        <f t="shared" si="2"/>
        <v>27573480</v>
      </c>
      <c r="O50" s="2">
        <f t="shared" si="3"/>
        <v>0.98906250000000007</v>
      </c>
      <c r="P50" s="2">
        <f t="shared" si="4"/>
        <v>2561662.38</v>
      </c>
      <c r="Q50" s="2">
        <f t="shared" si="5"/>
        <v>2.56166238</v>
      </c>
      <c r="R50" s="2">
        <v>23</v>
      </c>
      <c r="S50" s="2">
        <f t="shared" si="6"/>
        <v>59.569769999999998</v>
      </c>
      <c r="T50" s="2">
        <f t="shared" si="7"/>
        <v>14720</v>
      </c>
      <c r="U50" s="2">
        <f t="shared" si="8"/>
        <v>641240000</v>
      </c>
      <c r="W50" s="2">
        <f t="shared" si="9"/>
        <v>0</v>
      </c>
      <c r="X50" s="2">
        <f t="shared" si="10"/>
        <v>0</v>
      </c>
      <c r="Y50" s="2">
        <f t="shared" si="11"/>
        <v>0</v>
      </c>
      <c r="Z50" s="2">
        <f t="shared" si="12"/>
        <v>42.969885556701584</v>
      </c>
      <c r="AA50" s="2">
        <f t="shared" si="13"/>
        <v>0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135</v>
      </c>
      <c r="AF50" s="2">
        <f t="shared" si="16"/>
        <v>23.25434439178515</v>
      </c>
      <c r="AG50" s="2">
        <f t="shared" si="17"/>
        <v>0.72521011844392747</v>
      </c>
      <c r="AH50" s="2">
        <f t="shared" si="18"/>
        <v>0.20360554738482609</v>
      </c>
      <c r="AI50" s="2">
        <f t="shared" si="19"/>
        <v>444310980</v>
      </c>
      <c r="AJ50" s="2">
        <f t="shared" si="20"/>
        <v>12581496</v>
      </c>
      <c r="AK50" s="2">
        <f t="shared" si="21"/>
        <v>12.581496</v>
      </c>
      <c r="AL50" s="2" t="s">
        <v>135</v>
      </c>
      <c r="AM50" s="2" t="s">
        <v>135</v>
      </c>
      <c r="AN50" s="2" t="s">
        <v>135</v>
      </c>
      <c r="AO50" s="2" t="s">
        <v>135</v>
      </c>
      <c r="AP50" s="2" t="s">
        <v>135</v>
      </c>
      <c r="AQ50" s="2" t="s">
        <v>135</v>
      </c>
      <c r="AR50" s="2" t="s">
        <v>135</v>
      </c>
      <c r="AS50" s="2">
        <v>0</v>
      </c>
      <c r="AT50" s="2" t="s">
        <v>135</v>
      </c>
      <c r="AU50" s="2" t="s">
        <v>135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143</v>
      </c>
    </row>
    <row r="51" spans="1:99" s="2" customFormat="1" x14ac:dyDescent="0.25">
      <c r="A51" s="2" t="s">
        <v>337</v>
      </c>
      <c r="B51" s="2" t="s">
        <v>338</v>
      </c>
      <c r="C51" s="2" t="s">
        <v>339</v>
      </c>
      <c r="D51" s="2">
        <v>1984</v>
      </c>
      <c r="E51" s="2">
        <f t="shared" si="22"/>
        <v>31</v>
      </c>
      <c r="F51" s="2">
        <v>0</v>
      </c>
      <c r="G51" s="2">
        <v>61</v>
      </c>
      <c r="H51" s="2">
        <v>0</v>
      </c>
      <c r="I51" s="2">
        <v>32650</v>
      </c>
      <c r="J51" s="2">
        <v>10869</v>
      </c>
      <c r="K51" s="2">
        <v>32650</v>
      </c>
      <c r="L51" s="2">
        <f t="shared" si="1"/>
        <v>1422230735</v>
      </c>
      <c r="M51" s="2">
        <v>787</v>
      </c>
      <c r="N51" s="2">
        <f t="shared" si="2"/>
        <v>34281720</v>
      </c>
      <c r="O51" s="2">
        <f t="shared" si="3"/>
        <v>1.2296875</v>
      </c>
      <c r="P51" s="2">
        <f t="shared" si="4"/>
        <v>3184878.8200000003</v>
      </c>
      <c r="Q51" s="2">
        <f t="shared" si="5"/>
        <v>3.1848788200000002</v>
      </c>
      <c r="R51" s="2">
        <v>20.85</v>
      </c>
      <c r="S51" s="2">
        <f t="shared" si="6"/>
        <v>54.001291500000001</v>
      </c>
      <c r="T51" s="2">
        <f t="shared" si="7"/>
        <v>13344</v>
      </c>
      <c r="U51" s="2">
        <f t="shared" si="8"/>
        <v>581298000</v>
      </c>
      <c r="V51" s="2">
        <v>82514.851469000001</v>
      </c>
      <c r="W51" s="2">
        <f t="shared" si="9"/>
        <v>25.150526727751199</v>
      </c>
      <c r="X51" s="2">
        <f t="shared" si="10"/>
        <v>15.627817779119788</v>
      </c>
      <c r="Y51" s="2">
        <f t="shared" si="11"/>
        <v>3.9755344364676066</v>
      </c>
      <c r="Z51" s="2">
        <f t="shared" si="12"/>
        <v>41.486562955417639</v>
      </c>
      <c r="AA51" s="2">
        <f t="shared" si="13"/>
        <v>1.8759678189593243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135</v>
      </c>
      <c r="AF51" s="2">
        <f t="shared" si="16"/>
        <v>16.955527318932656</v>
      </c>
      <c r="AG51" s="2">
        <f t="shared" si="17"/>
        <v>0.62794499460240072</v>
      </c>
      <c r="AH51" s="2">
        <f t="shared" si="18"/>
        <v>0.23755884869848884</v>
      </c>
      <c r="AI51" s="2">
        <f t="shared" si="19"/>
        <v>473452553.10000002</v>
      </c>
      <c r="AJ51" s="2">
        <f t="shared" si="20"/>
        <v>13406694.120000001</v>
      </c>
      <c r="AK51" s="2">
        <f t="shared" si="21"/>
        <v>13.406694120000001</v>
      </c>
      <c r="AL51" s="2" t="s">
        <v>135</v>
      </c>
      <c r="AM51" s="2" t="s">
        <v>135</v>
      </c>
      <c r="AN51" s="2" t="s">
        <v>135</v>
      </c>
      <c r="AO51" s="2" t="s">
        <v>340</v>
      </c>
      <c r="AP51" s="2" t="s">
        <v>135</v>
      </c>
      <c r="AQ51" s="2" t="s">
        <v>135</v>
      </c>
      <c r="AR51" s="2" t="s">
        <v>135</v>
      </c>
      <c r="AS51" s="2">
        <v>0</v>
      </c>
      <c r="AT51" s="2" t="s">
        <v>135</v>
      </c>
      <c r="AU51" s="2" t="s">
        <v>135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143</v>
      </c>
    </row>
    <row r="52" spans="1:99" s="2" customFormat="1" x14ac:dyDescent="0.25">
      <c r="A52" s="2" t="s">
        <v>341</v>
      </c>
      <c r="B52" s="2" t="s">
        <v>342</v>
      </c>
      <c r="C52" s="2" t="s">
        <v>343</v>
      </c>
      <c r="D52" s="2">
        <v>1992</v>
      </c>
      <c r="E52" s="2">
        <f t="shared" si="22"/>
        <v>23</v>
      </c>
      <c r="F52" s="2">
        <v>0</v>
      </c>
      <c r="G52" s="2">
        <v>50</v>
      </c>
      <c r="H52" s="2">
        <v>0</v>
      </c>
      <c r="I52" s="2">
        <v>21570</v>
      </c>
      <c r="J52" s="2">
        <v>7350</v>
      </c>
      <c r="K52" s="2">
        <v>21570</v>
      </c>
      <c r="L52" s="2">
        <f t="shared" si="1"/>
        <v>939587043</v>
      </c>
      <c r="M52" s="2">
        <v>574</v>
      </c>
      <c r="N52" s="2">
        <f t="shared" si="2"/>
        <v>25003440</v>
      </c>
      <c r="O52" s="2">
        <f t="shared" si="3"/>
        <v>0.89687500000000009</v>
      </c>
      <c r="P52" s="2">
        <f t="shared" si="4"/>
        <v>2322897.64</v>
      </c>
      <c r="Q52" s="2">
        <f t="shared" si="5"/>
        <v>2.3228976400000003</v>
      </c>
      <c r="R52" s="2">
        <v>17.66</v>
      </c>
      <c r="S52" s="2">
        <f t="shared" si="6"/>
        <v>45.7392234</v>
      </c>
      <c r="T52" s="2">
        <f t="shared" si="7"/>
        <v>11302.4</v>
      </c>
      <c r="U52" s="2">
        <f t="shared" si="8"/>
        <v>492360800</v>
      </c>
      <c r="W52" s="2">
        <f t="shared" si="9"/>
        <v>0</v>
      </c>
      <c r="X52" s="2">
        <f t="shared" si="10"/>
        <v>0</v>
      </c>
      <c r="Y52" s="2">
        <f t="shared" si="11"/>
        <v>0</v>
      </c>
      <c r="Z52" s="2">
        <f t="shared" si="12"/>
        <v>37.578310944414049</v>
      </c>
      <c r="AA52" s="2">
        <f t="shared" si="13"/>
        <v>0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 t="s">
        <v>135</v>
      </c>
      <c r="AF52" s="2">
        <f t="shared" si="16"/>
        <v>19.690592334494774</v>
      </c>
      <c r="AG52" s="2">
        <f t="shared" si="17"/>
        <v>0.66601317807549232</v>
      </c>
      <c r="AH52" s="2">
        <f t="shared" si="18"/>
        <v>0.25621858095639594</v>
      </c>
      <c r="AI52" s="2">
        <f t="shared" si="19"/>
        <v>320165265</v>
      </c>
      <c r="AJ52" s="2">
        <f t="shared" si="20"/>
        <v>9066078</v>
      </c>
      <c r="AK52" s="2">
        <f t="shared" si="21"/>
        <v>9.0660779999999992</v>
      </c>
      <c r="AL52" s="2" t="s">
        <v>135</v>
      </c>
      <c r="AM52" s="2" t="s">
        <v>135</v>
      </c>
      <c r="AN52" s="2" t="s">
        <v>135</v>
      </c>
      <c r="AO52" s="2" t="s">
        <v>135</v>
      </c>
      <c r="AP52" s="2" t="s">
        <v>135</v>
      </c>
      <c r="AQ52" s="2" t="s">
        <v>135</v>
      </c>
      <c r="AR52" s="2" t="s">
        <v>135</v>
      </c>
      <c r="AS52" s="2">
        <v>0</v>
      </c>
      <c r="AT52" s="2" t="s">
        <v>135</v>
      </c>
      <c r="AU52" s="2" t="s">
        <v>135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143</v>
      </c>
    </row>
    <row r="53" spans="1:99" s="2" customFormat="1" x14ac:dyDescent="0.25">
      <c r="A53" s="2" t="s">
        <v>344</v>
      </c>
      <c r="B53" s="2" t="s">
        <v>345</v>
      </c>
      <c r="C53" s="2" t="s">
        <v>346</v>
      </c>
      <c r="D53" s="2">
        <v>1995</v>
      </c>
      <c r="E53" s="2">
        <f t="shared" si="22"/>
        <v>20</v>
      </c>
      <c r="F53" s="2">
        <v>0</v>
      </c>
      <c r="G53" s="2">
        <v>63</v>
      </c>
      <c r="H53" s="2">
        <v>0</v>
      </c>
      <c r="I53" s="2">
        <v>29950</v>
      </c>
      <c r="J53" s="2">
        <v>14091</v>
      </c>
      <c r="K53" s="2">
        <v>29950</v>
      </c>
      <c r="L53" s="2">
        <f t="shared" si="1"/>
        <v>1304619005</v>
      </c>
      <c r="M53" s="2">
        <v>880</v>
      </c>
      <c r="N53" s="2">
        <f t="shared" si="2"/>
        <v>38332800</v>
      </c>
      <c r="O53" s="2">
        <f t="shared" si="3"/>
        <v>1.375</v>
      </c>
      <c r="P53" s="2">
        <f t="shared" si="4"/>
        <v>3561236.8000000003</v>
      </c>
      <c r="Q53" s="2">
        <f t="shared" si="5"/>
        <v>3.5612368000000001</v>
      </c>
      <c r="R53" s="2">
        <v>36.299999999999997</v>
      </c>
      <c r="S53" s="2">
        <f t="shared" si="6"/>
        <v>94.016636999999989</v>
      </c>
      <c r="T53" s="2">
        <f t="shared" si="7"/>
        <v>23232</v>
      </c>
      <c r="U53" s="2">
        <f t="shared" si="8"/>
        <v>1012043999.9999999</v>
      </c>
      <c r="W53" s="2">
        <f t="shared" si="9"/>
        <v>0</v>
      </c>
      <c r="X53" s="2">
        <f t="shared" si="10"/>
        <v>0</v>
      </c>
      <c r="Y53" s="2">
        <f t="shared" si="11"/>
        <v>0</v>
      </c>
      <c r="Z53" s="2">
        <f t="shared" si="12"/>
        <v>34.034012777569082</v>
      </c>
      <c r="AA53" s="2">
        <f t="shared" si="13"/>
        <v>0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 t="s">
        <v>135</v>
      </c>
      <c r="AF53" s="2">
        <f t="shared" si="16"/>
        <v>26.4</v>
      </c>
      <c r="AG53" s="2">
        <f t="shared" si="17"/>
        <v>0.4871619210984095</v>
      </c>
      <c r="AH53" s="2">
        <f t="shared" si="18"/>
        <v>0.20489290760207593</v>
      </c>
      <c r="AI53" s="2">
        <f t="shared" si="19"/>
        <v>613802550.89999998</v>
      </c>
      <c r="AJ53" s="2">
        <f t="shared" si="20"/>
        <v>17380966.68</v>
      </c>
      <c r="AK53" s="2">
        <f t="shared" si="21"/>
        <v>17.38096668</v>
      </c>
      <c r="AL53" s="2" t="s">
        <v>135</v>
      </c>
      <c r="AM53" s="2" t="s">
        <v>135</v>
      </c>
      <c r="AN53" s="2" t="s">
        <v>135</v>
      </c>
      <c r="AO53" s="2" t="s">
        <v>135</v>
      </c>
      <c r="AP53" s="2" t="s">
        <v>135</v>
      </c>
      <c r="AQ53" s="2" t="s">
        <v>135</v>
      </c>
      <c r="AR53" s="2" t="s">
        <v>135</v>
      </c>
      <c r="AS53" s="2">
        <v>0</v>
      </c>
      <c r="AT53" s="2" t="s">
        <v>135</v>
      </c>
      <c r="AU53" s="2" t="s">
        <v>135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143</v>
      </c>
    </row>
    <row r="54" spans="1:99" s="2" customFormat="1" x14ac:dyDescent="0.25">
      <c r="A54" s="2" t="s">
        <v>347</v>
      </c>
      <c r="C54" s="2" t="s">
        <v>348</v>
      </c>
      <c r="D54" s="2">
        <v>1998</v>
      </c>
      <c r="E54" s="2">
        <f t="shared" si="22"/>
        <v>17</v>
      </c>
      <c r="F54" s="2">
        <v>0</v>
      </c>
      <c r="G54" s="2">
        <v>100</v>
      </c>
      <c r="H54" s="2">
        <v>0</v>
      </c>
      <c r="I54" s="2">
        <v>31645</v>
      </c>
      <c r="J54" s="2">
        <v>19660</v>
      </c>
      <c r="K54" s="2">
        <v>31645</v>
      </c>
      <c r="L54" s="2">
        <f t="shared" si="1"/>
        <v>1378453035.5</v>
      </c>
      <c r="M54" s="2">
        <v>690</v>
      </c>
      <c r="N54" s="2">
        <f t="shared" si="2"/>
        <v>30056400</v>
      </c>
      <c r="O54" s="2">
        <f t="shared" si="3"/>
        <v>1.078125</v>
      </c>
      <c r="P54" s="2">
        <f t="shared" si="4"/>
        <v>2792333.4</v>
      </c>
      <c r="Q54" s="2">
        <f t="shared" si="5"/>
        <v>2.7923334</v>
      </c>
      <c r="R54" s="2">
        <v>88.06</v>
      </c>
      <c r="S54" s="2">
        <f t="shared" si="6"/>
        <v>228.07451939999999</v>
      </c>
      <c r="T54" s="2">
        <f t="shared" si="7"/>
        <v>56358.400000000001</v>
      </c>
      <c r="U54" s="2">
        <f t="shared" si="8"/>
        <v>2455112800</v>
      </c>
      <c r="V54" s="2">
        <v>73298.722750999994</v>
      </c>
      <c r="W54" s="2">
        <f t="shared" si="9"/>
        <v>22.341450694504797</v>
      </c>
      <c r="X54" s="2">
        <f t="shared" si="10"/>
        <v>13.882338296702894</v>
      </c>
      <c r="Y54" s="2">
        <f t="shared" si="11"/>
        <v>3.7715739313240508</v>
      </c>
      <c r="Z54" s="2">
        <f t="shared" si="12"/>
        <v>45.862213555182926</v>
      </c>
      <c r="AA54" s="2">
        <f t="shared" si="13"/>
        <v>0.92128869934493929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>
        <v>80</v>
      </c>
      <c r="AF54" s="2">
        <f t="shared" si="16"/>
        <v>81.67884057971014</v>
      </c>
      <c r="AG54" s="2">
        <f t="shared" si="17"/>
        <v>0.74136483063218916</v>
      </c>
      <c r="AH54" s="2">
        <f t="shared" si="18"/>
        <v>0.11514673963657099</v>
      </c>
      <c r="AI54" s="2">
        <f t="shared" si="19"/>
        <v>856387634</v>
      </c>
      <c r="AJ54" s="2">
        <f t="shared" si="20"/>
        <v>24250216.800000001</v>
      </c>
      <c r="AK54" s="2">
        <f t="shared" si="21"/>
        <v>24.2502168</v>
      </c>
      <c r="AL54" s="2" t="s">
        <v>349</v>
      </c>
      <c r="AM54" s="2" t="s">
        <v>135</v>
      </c>
      <c r="AN54" s="2" t="s">
        <v>135</v>
      </c>
      <c r="AO54" s="2" t="s">
        <v>350</v>
      </c>
      <c r="AP54" s="2" t="s">
        <v>351</v>
      </c>
      <c r="AQ54" s="2" t="s">
        <v>188</v>
      </c>
      <c r="AR54" s="2" t="s">
        <v>352</v>
      </c>
      <c r="AS54" s="2">
        <v>1</v>
      </c>
      <c r="AT54" s="2" t="s">
        <v>353</v>
      </c>
      <c r="AU54" s="2" t="s">
        <v>354</v>
      </c>
      <c r="AV54" s="2">
        <v>6</v>
      </c>
      <c r="AW54" s="5">
        <v>55</v>
      </c>
      <c r="AX54" s="5">
        <v>44</v>
      </c>
      <c r="AY54" s="5">
        <v>2</v>
      </c>
      <c r="AZ54" s="2">
        <v>0</v>
      </c>
      <c r="BA54" s="5">
        <v>0.2</v>
      </c>
      <c r="BB54" s="2">
        <v>0</v>
      </c>
      <c r="BC54" s="5">
        <v>0.2</v>
      </c>
      <c r="BD54" s="5">
        <v>0.1</v>
      </c>
      <c r="BE54" s="5">
        <v>2.4</v>
      </c>
      <c r="BF54" s="5">
        <v>2.5</v>
      </c>
      <c r="BG54" s="2">
        <v>0</v>
      </c>
      <c r="BH54" s="5">
        <v>0.1</v>
      </c>
      <c r="BI54" s="2">
        <v>0</v>
      </c>
      <c r="BJ54" s="5">
        <v>2.1</v>
      </c>
      <c r="BK54" s="5">
        <v>4.0999999999999996</v>
      </c>
      <c r="BL54" s="5">
        <v>88.2</v>
      </c>
      <c r="BM54" s="2">
        <v>0</v>
      </c>
      <c r="BN54" s="2">
        <v>0</v>
      </c>
      <c r="BO54" s="5">
        <v>5174</v>
      </c>
      <c r="BP54" s="5">
        <v>939</v>
      </c>
      <c r="BQ54" s="5">
        <v>23</v>
      </c>
      <c r="BR54" s="5">
        <v>4</v>
      </c>
      <c r="BS54" s="5">
        <v>0.16</v>
      </c>
      <c r="BT54" s="5">
        <v>0.03</v>
      </c>
      <c r="BU54" s="5">
        <v>12297</v>
      </c>
      <c r="BV54" s="5">
        <v>55</v>
      </c>
      <c r="BW54" s="5">
        <v>0.39</v>
      </c>
      <c r="BX54" s="5">
        <v>459541</v>
      </c>
      <c r="BY54" s="5">
        <v>15638</v>
      </c>
      <c r="BZ54" s="5">
        <v>2061</v>
      </c>
      <c r="CA54" s="5">
        <v>70</v>
      </c>
      <c r="CB54" s="5">
        <v>6.44</v>
      </c>
      <c r="CC54" s="5">
        <v>0.23</v>
      </c>
      <c r="CD54" s="5">
        <v>1</v>
      </c>
      <c r="CE54" s="5">
        <v>2</v>
      </c>
      <c r="CF54" s="5">
        <v>88</v>
      </c>
      <c r="CG54" s="5">
        <v>38</v>
      </c>
      <c r="CH54" s="5">
        <v>6</v>
      </c>
      <c r="CI54" s="2">
        <v>0</v>
      </c>
      <c r="CJ54" s="5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5">
        <v>1</v>
      </c>
      <c r="CQ54" s="5">
        <v>6</v>
      </c>
      <c r="CR54" s="5">
        <v>58</v>
      </c>
      <c r="CS54" s="5">
        <v>0.66581999999999997</v>
      </c>
      <c r="CT54" s="5">
        <v>0.46423999999999999</v>
      </c>
      <c r="CU54" s="2" t="s">
        <v>143</v>
      </c>
    </row>
    <row r="55" spans="1:99" s="2" customFormat="1" x14ac:dyDescent="0.25">
      <c r="A55" s="2" t="s">
        <v>355</v>
      </c>
      <c r="C55" s="2" t="s">
        <v>356</v>
      </c>
      <c r="D55" s="2">
        <v>1960</v>
      </c>
      <c r="E55" s="2">
        <f t="shared" si="22"/>
        <v>55</v>
      </c>
      <c r="F55" s="2">
        <v>24.7</v>
      </c>
      <c r="G55" s="2">
        <v>24.7</v>
      </c>
      <c r="H55" s="2">
        <v>0</v>
      </c>
      <c r="I55" s="2">
        <v>45400</v>
      </c>
      <c r="J55" s="2">
        <v>6070</v>
      </c>
      <c r="K55" s="2">
        <v>45400</v>
      </c>
      <c r="L55" s="2">
        <f t="shared" si="1"/>
        <v>1977619460</v>
      </c>
      <c r="M55" s="2">
        <v>770</v>
      </c>
      <c r="N55" s="2">
        <f t="shared" si="2"/>
        <v>33541200</v>
      </c>
      <c r="O55" s="2">
        <f t="shared" si="3"/>
        <v>1.203125</v>
      </c>
      <c r="P55" s="2">
        <f t="shared" si="4"/>
        <v>3116082.2</v>
      </c>
      <c r="Q55" s="2">
        <f t="shared" si="5"/>
        <v>3.1160822000000001</v>
      </c>
      <c r="R55" s="2">
        <v>31</v>
      </c>
      <c r="S55" s="2">
        <f t="shared" si="6"/>
        <v>80.289689999999993</v>
      </c>
      <c r="T55" s="2">
        <f t="shared" si="7"/>
        <v>19840</v>
      </c>
      <c r="U55" s="2">
        <f t="shared" si="8"/>
        <v>864280000</v>
      </c>
      <c r="V55" s="2">
        <v>99293.584461999999</v>
      </c>
      <c r="W55" s="2">
        <f t="shared" si="9"/>
        <v>30.264684544017598</v>
      </c>
      <c r="X55" s="2">
        <f t="shared" si="10"/>
        <v>18.805609135596029</v>
      </c>
      <c r="Y55" s="2">
        <f t="shared" si="11"/>
        <v>4.836448747997431</v>
      </c>
      <c r="Z55" s="2">
        <f t="shared" si="12"/>
        <v>58.960903605118482</v>
      </c>
      <c r="AA55" s="2">
        <f t="shared" si="13"/>
        <v>4.0421772022432449</v>
      </c>
      <c r="AB55" s="2">
        <f t="shared" si="14"/>
        <v>7.1612433528483983</v>
      </c>
      <c r="AC55" s="2">
        <v>24.7</v>
      </c>
      <c r="AD55" s="2">
        <f t="shared" si="15"/>
        <v>2.3870811176161331</v>
      </c>
      <c r="AE55" s="2">
        <v>31006.799999999999</v>
      </c>
      <c r="AF55" s="2">
        <f t="shared" si="16"/>
        <v>25.766233766233768</v>
      </c>
      <c r="AG55" s="2">
        <f t="shared" si="17"/>
        <v>0.90223626837906756</v>
      </c>
      <c r="AH55" s="2">
        <f t="shared" si="18"/>
        <v>0.41618660887862358</v>
      </c>
      <c r="AI55" s="2">
        <f t="shared" si="19"/>
        <v>264408593</v>
      </c>
      <c r="AJ55" s="2">
        <f t="shared" si="20"/>
        <v>7487223.6000000006</v>
      </c>
      <c r="AK55" s="2">
        <f t="shared" si="21"/>
        <v>7.487223600000001</v>
      </c>
      <c r="AL55" s="2" t="s">
        <v>357</v>
      </c>
      <c r="AM55" s="2" t="s">
        <v>135</v>
      </c>
      <c r="AN55" s="2" t="s">
        <v>358</v>
      </c>
      <c r="AO55" s="2" t="s">
        <v>359</v>
      </c>
      <c r="AP55" s="2" t="s">
        <v>360</v>
      </c>
      <c r="AQ55" s="2" t="s">
        <v>361</v>
      </c>
      <c r="AR55" s="2" t="s">
        <v>362</v>
      </c>
      <c r="AS55" s="2">
        <v>7</v>
      </c>
      <c r="AT55" s="2" t="s">
        <v>363</v>
      </c>
      <c r="AU55" s="2" t="s">
        <v>364</v>
      </c>
      <c r="AV55" s="2">
        <v>6</v>
      </c>
      <c r="AW55" s="5">
        <v>69</v>
      </c>
      <c r="AX55" s="5">
        <v>29</v>
      </c>
      <c r="AY55" s="5">
        <v>2</v>
      </c>
      <c r="AZ55" s="5">
        <v>1.2</v>
      </c>
      <c r="BA55" s="5">
        <v>1.3</v>
      </c>
      <c r="BB55" s="2">
        <v>0</v>
      </c>
      <c r="BC55" s="5">
        <v>0.1</v>
      </c>
      <c r="BD55" s="2">
        <v>0</v>
      </c>
      <c r="BE55" s="5">
        <v>0.2</v>
      </c>
      <c r="BF55" s="5">
        <v>0.9</v>
      </c>
      <c r="BG55" s="5">
        <v>7.3</v>
      </c>
      <c r="BH55" s="2">
        <v>0</v>
      </c>
      <c r="BI55" s="5">
        <v>10.6</v>
      </c>
      <c r="BJ55" s="5">
        <v>46.4</v>
      </c>
      <c r="BK55" s="5">
        <v>5.7</v>
      </c>
      <c r="BL55" s="5">
        <v>25.3</v>
      </c>
      <c r="BM55" s="2">
        <v>0</v>
      </c>
      <c r="BN55" s="5">
        <v>0.9</v>
      </c>
      <c r="BO55" s="5">
        <v>599860</v>
      </c>
      <c r="BP55" s="5">
        <v>555650</v>
      </c>
      <c r="BQ55" s="5">
        <v>1</v>
      </c>
      <c r="BR55" s="5">
        <v>1</v>
      </c>
      <c r="BS55" s="5">
        <v>0.01</v>
      </c>
      <c r="BT55" s="5">
        <v>0.01</v>
      </c>
      <c r="BU55" s="5">
        <v>1045961</v>
      </c>
      <c r="BV55" s="5">
        <v>1</v>
      </c>
      <c r="BW55" s="5">
        <v>0.02</v>
      </c>
      <c r="BX55" s="5">
        <v>53395019</v>
      </c>
      <c r="BY55" s="5">
        <v>4378165</v>
      </c>
      <c r="BZ55" s="5">
        <v>66</v>
      </c>
      <c r="CA55" s="5">
        <v>5</v>
      </c>
      <c r="CB55" s="5">
        <v>1.93</v>
      </c>
      <c r="CC55" s="5">
        <v>0.18</v>
      </c>
      <c r="CD55" s="5">
        <v>3</v>
      </c>
      <c r="CE55" s="5">
        <v>4</v>
      </c>
      <c r="CF55" s="5">
        <v>66</v>
      </c>
      <c r="CG55" s="5">
        <v>26</v>
      </c>
      <c r="CH55" s="5">
        <v>12</v>
      </c>
      <c r="CI55" s="5">
        <v>2</v>
      </c>
      <c r="CJ55" s="5">
        <v>1</v>
      </c>
      <c r="CK55" s="5">
        <v>1</v>
      </c>
      <c r="CL55" s="2">
        <v>0</v>
      </c>
      <c r="CM55" s="5">
        <v>1</v>
      </c>
      <c r="CN55" s="2">
        <v>0</v>
      </c>
      <c r="CO55" s="5">
        <v>5</v>
      </c>
      <c r="CP55" s="5">
        <v>18</v>
      </c>
      <c r="CQ55" s="5">
        <v>10</v>
      </c>
      <c r="CR55" s="5">
        <v>50</v>
      </c>
      <c r="CS55" s="5">
        <v>0.85943000000000003</v>
      </c>
      <c r="CT55" s="5">
        <v>0.89273000000000002</v>
      </c>
      <c r="CU55" s="2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2017-01-29T16:36:31Z</dcterms:created>
  <dcterms:modified xsi:type="dcterms:W3CDTF">2017-01-29T16:37:34Z</dcterms:modified>
</cp:coreProperties>
</file>