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72" i="1" l="1"/>
  <c r="AK72" i="1" s="1"/>
  <c r="AI72" i="1"/>
  <c r="AF72" i="1"/>
  <c r="AD72" i="1"/>
  <c r="Z72" i="1"/>
  <c r="X72" i="1"/>
  <c r="W72" i="1"/>
  <c r="AA72" i="1" s="1"/>
  <c r="U72" i="1"/>
  <c r="T72" i="1"/>
  <c r="S72" i="1"/>
  <c r="Q72" i="1"/>
  <c r="P72" i="1"/>
  <c r="AH72" i="1" s="1"/>
  <c r="O72" i="1"/>
  <c r="Y72" i="1" s="1"/>
  <c r="N72" i="1"/>
  <c r="L72" i="1"/>
  <c r="AK71" i="1"/>
  <c r="AJ71" i="1"/>
  <c r="AI71" i="1"/>
  <c r="AG71" i="1"/>
  <c r="AF71" i="1"/>
  <c r="Z71" i="1"/>
  <c r="X71" i="1"/>
  <c r="Y71" i="1" s="1"/>
  <c r="W71" i="1"/>
  <c r="AA71" i="1" s="1"/>
  <c r="U71" i="1"/>
  <c r="T71" i="1"/>
  <c r="S71" i="1"/>
  <c r="Q71" i="1"/>
  <c r="P71" i="1"/>
  <c r="AH71" i="1" s="1"/>
  <c r="O71" i="1"/>
  <c r="N71" i="1"/>
  <c r="L71" i="1"/>
  <c r="AK70" i="1"/>
  <c r="AJ70" i="1"/>
  <c r="AI70" i="1"/>
  <c r="AH70" i="1"/>
  <c r="AA70" i="1"/>
  <c r="X70" i="1"/>
  <c r="Y70" i="1" s="1"/>
  <c r="W70" i="1"/>
  <c r="U70" i="1"/>
  <c r="T70" i="1"/>
  <c r="AF70" i="1" s="1"/>
  <c r="S70" i="1"/>
  <c r="Q70" i="1"/>
  <c r="P70" i="1"/>
  <c r="O70" i="1"/>
  <c r="N70" i="1"/>
  <c r="L70" i="1"/>
  <c r="E70" i="1"/>
  <c r="AJ69" i="1"/>
  <c r="AK69" i="1" s="1"/>
  <c r="AI69" i="1"/>
  <c r="Z69" i="1"/>
  <c r="AD69" i="1" s="1"/>
  <c r="X69" i="1"/>
  <c r="W69" i="1"/>
  <c r="AA69" i="1" s="1"/>
  <c r="U69" i="1"/>
  <c r="T69" i="1"/>
  <c r="AF69" i="1" s="1"/>
  <c r="S69" i="1"/>
  <c r="Q69" i="1"/>
  <c r="P69" i="1"/>
  <c r="AH69" i="1" s="1"/>
  <c r="O69" i="1"/>
  <c r="Y69" i="1" s="1"/>
  <c r="N69" i="1"/>
  <c r="L69" i="1"/>
  <c r="E69" i="1"/>
  <c r="AK68" i="1"/>
  <c r="AJ68" i="1"/>
  <c r="AI68" i="1"/>
  <c r="AH68" i="1"/>
  <c r="AA68" i="1"/>
  <c r="X68" i="1"/>
  <c r="Y68" i="1" s="1"/>
  <c r="W68" i="1"/>
  <c r="U68" i="1"/>
  <c r="T68" i="1"/>
  <c r="AF68" i="1" s="1"/>
  <c r="S68" i="1"/>
  <c r="Q68" i="1"/>
  <c r="P68" i="1"/>
  <c r="O68" i="1"/>
  <c r="N68" i="1"/>
  <c r="L68" i="1"/>
  <c r="E68" i="1"/>
  <c r="AJ67" i="1"/>
  <c r="AK67" i="1" s="1"/>
  <c r="AI67" i="1"/>
  <c r="Z67" i="1"/>
  <c r="X67" i="1"/>
  <c r="W67" i="1"/>
  <c r="U67" i="1"/>
  <c r="T67" i="1"/>
  <c r="AF67" i="1" s="1"/>
  <c r="S67" i="1"/>
  <c r="Q67" i="1"/>
  <c r="P67" i="1"/>
  <c r="O67" i="1"/>
  <c r="Y67" i="1" s="1"/>
  <c r="N67" i="1"/>
  <c r="L67" i="1"/>
  <c r="E67" i="1"/>
  <c r="AK66" i="1"/>
  <c r="AJ66" i="1"/>
  <c r="AI66" i="1"/>
  <c r="AH66" i="1"/>
  <c r="X66" i="1"/>
  <c r="Y66" i="1" s="1"/>
  <c r="W66" i="1"/>
  <c r="U66" i="1"/>
  <c r="T66" i="1"/>
  <c r="AF66" i="1" s="1"/>
  <c r="S66" i="1"/>
  <c r="Q66" i="1"/>
  <c r="P66" i="1"/>
  <c r="O66" i="1"/>
  <c r="N66" i="1"/>
  <c r="L66" i="1"/>
  <c r="E66" i="1"/>
  <c r="AJ65" i="1"/>
  <c r="AK65" i="1" s="1"/>
  <c r="AI65" i="1"/>
  <c r="AD65" i="1"/>
  <c r="Z65" i="1"/>
  <c r="X65" i="1"/>
  <c r="W65" i="1"/>
  <c r="AA65" i="1" s="1"/>
  <c r="U65" i="1"/>
  <c r="T65" i="1"/>
  <c r="AF65" i="1" s="1"/>
  <c r="S65" i="1"/>
  <c r="Q65" i="1"/>
  <c r="P65" i="1"/>
  <c r="AH65" i="1" s="1"/>
  <c r="O65" i="1"/>
  <c r="Y65" i="1" s="1"/>
  <c r="N65" i="1"/>
  <c r="L65" i="1"/>
  <c r="E65" i="1"/>
  <c r="AK64" i="1"/>
  <c r="AJ64" i="1"/>
  <c r="AI64" i="1"/>
  <c r="AH64" i="1"/>
  <c r="AG64" i="1"/>
  <c r="X64" i="1"/>
  <c r="Y64" i="1" s="1"/>
  <c r="W64" i="1"/>
  <c r="U64" i="1"/>
  <c r="T64" i="1"/>
  <c r="AF64" i="1" s="1"/>
  <c r="S64" i="1"/>
  <c r="Q64" i="1"/>
  <c r="P64" i="1"/>
  <c r="O64" i="1"/>
  <c r="N64" i="1"/>
  <c r="L64" i="1"/>
  <c r="Z64" i="1" s="1"/>
  <c r="AD64" i="1" s="1"/>
  <c r="E64" i="1"/>
  <c r="AJ63" i="1"/>
  <c r="AK63" i="1" s="1"/>
  <c r="AI63" i="1"/>
  <c r="AF63" i="1"/>
  <c r="AD63" i="1"/>
  <c r="Z63" i="1"/>
  <c r="X63" i="1"/>
  <c r="W63" i="1"/>
  <c r="AA63" i="1" s="1"/>
  <c r="U63" i="1"/>
  <c r="T63" i="1"/>
  <c r="S63" i="1"/>
  <c r="Q63" i="1"/>
  <c r="P63" i="1"/>
  <c r="AH63" i="1" s="1"/>
  <c r="O63" i="1"/>
  <c r="Y63" i="1" s="1"/>
  <c r="N63" i="1"/>
  <c r="L63" i="1"/>
  <c r="E63" i="1"/>
  <c r="AK62" i="1"/>
  <c r="AJ62" i="1"/>
  <c r="AI62" i="1"/>
  <c r="AH62" i="1"/>
  <c r="AA62" i="1"/>
  <c r="X62" i="1"/>
  <c r="Y62" i="1" s="1"/>
  <c r="W62" i="1"/>
  <c r="U62" i="1"/>
  <c r="T62" i="1"/>
  <c r="AF62" i="1" s="1"/>
  <c r="S62" i="1"/>
  <c r="Q62" i="1"/>
  <c r="P62" i="1"/>
  <c r="O62" i="1"/>
  <c r="N62" i="1"/>
  <c r="L62" i="1"/>
  <c r="E62" i="1"/>
  <c r="AJ61" i="1"/>
  <c r="AK61" i="1" s="1"/>
  <c r="AI61" i="1"/>
  <c r="AD61" i="1"/>
  <c r="Z61" i="1"/>
  <c r="X61" i="1"/>
  <c r="W61" i="1"/>
  <c r="AA61" i="1" s="1"/>
  <c r="U61" i="1"/>
  <c r="T61" i="1"/>
  <c r="AF61" i="1" s="1"/>
  <c r="S61" i="1"/>
  <c r="Q61" i="1"/>
  <c r="P61" i="1"/>
  <c r="AH61" i="1" s="1"/>
  <c r="O61" i="1"/>
  <c r="Y61" i="1" s="1"/>
  <c r="N61" i="1"/>
  <c r="L61" i="1"/>
  <c r="E61" i="1"/>
  <c r="AK60" i="1"/>
  <c r="AJ60" i="1"/>
  <c r="AI60" i="1"/>
  <c r="AH60" i="1"/>
  <c r="AA60" i="1"/>
  <c r="X60" i="1"/>
  <c r="Y60" i="1" s="1"/>
  <c r="W60" i="1"/>
  <c r="U60" i="1"/>
  <c r="T60" i="1"/>
  <c r="AF60" i="1" s="1"/>
  <c r="S60" i="1"/>
  <c r="Q60" i="1"/>
  <c r="P60" i="1"/>
  <c r="O60" i="1"/>
  <c r="N60" i="1"/>
  <c r="L60" i="1"/>
  <c r="E60" i="1"/>
  <c r="AJ59" i="1"/>
  <c r="AK59" i="1" s="1"/>
  <c r="AI59" i="1"/>
  <c r="Z59" i="1"/>
  <c r="X59" i="1"/>
  <c r="W59" i="1"/>
  <c r="U59" i="1"/>
  <c r="T59" i="1"/>
  <c r="AF59" i="1" s="1"/>
  <c r="S59" i="1"/>
  <c r="Q59" i="1"/>
  <c r="P59" i="1"/>
  <c r="AH59" i="1" s="1"/>
  <c r="O59" i="1"/>
  <c r="Y59" i="1" s="1"/>
  <c r="N59" i="1"/>
  <c r="L59" i="1"/>
  <c r="E59" i="1"/>
  <c r="AK58" i="1"/>
  <c r="AJ58" i="1"/>
  <c r="AI58" i="1"/>
  <c r="AH58" i="1"/>
  <c r="AG58" i="1"/>
  <c r="X58" i="1"/>
  <c r="Y58" i="1" s="1"/>
  <c r="W58" i="1"/>
  <c r="U58" i="1"/>
  <c r="T58" i="1"/>
  <c r="AF58" i="1" s="1"/>
  <c r="S58" i="1"/>
  <c r="Q58" i="1"/>
  <c r="P58" i="1"/>
  <c r="O58" i="1"/>
  <c r="N58" i="1"/>
  <c r="L58" i="1"/>
  <c r="Z58" i="1" s="1"/>
  <c r="E58" i="1"/>
  <c r="AJ57" i="1"/>
  <c r="AK57" i="1" s="1"/>
  <c r="AI57" i="1"/>
  <c r="AF57" i="1"/>
  <c r="AD57" i="1"/>
  <c r="Z57" i="1"/>
  <c r="X57" i="1"/>
  <c r="W57" i="1"/>
  <c r="AA57" i="1" s="1"/>
  <c r="U57" i="1"/>
  <c r="T57" i="1"/>
  <c r="S57" i="1"/>
  <c r="Q57" i="1"/>
  <c r="P57" i="1"/>
  <c r="AH57" i="1" s="1"/>
  <c r="O57" i="1"/>
  <c r="Y57" i="1" s="1"/>
  <c r="N57" i="1"/>
  <c r="L57" i="1"/>
  <c r="E57" i="1"/>
  <c r="AK56" i="1"/>
  <c r="AJ56" i="1"/>
  <c r="AI56" i="1"/>
  <c r="AH56" i="1"/>
  <c r="X56" i="1"/>
  <c r="Y56" i="1" s="1"/>
  <c r="W56" i="1"/>
  <c r="AA56" i="1" s="1"/>
  <c r="U56" i="1"/>
  <c r="T56" i="1"/>
  <c r="AF56" i="1" s="1"/>
  <c r="S56" i="1"/>
  <c r="Q56" i="1"/>
  <c r="P56" i="1"/>
  <c r="O56" i="1"/>
  <c r="N56" i="1"/>
  <c r="L56" i="1"/>
  <c r="Z56" i="1" s="1"/>
  <c r="AD56" i="1" s="1"/>
  <c r="E56" i="1"/>
  <c r="AJ55" i="1"/>
  <c r="AK55" i="1" s="1"/>
  <c r="AI55" i="1"/>
  <c r="AF55" i="1"/>
  <c r="AD55" i="1"/>
  <c r="Z55" i="1"/>
  <c r="X55" i="1"/>
  <c r="W55" i="1"/>
  <c r="AA55" i="1" s="1"/>
  <c r="U55" i="1"/>
  <c r="T55" i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H54" i="1"/>
  <c r="AA54" i="1"/>
  <c r="X54" i="1"/>
  <c r="Y54" i="1" s="1"/>
  <c r="W54" i="1"/>
  <c r="U54" i="1"/>
  <c r="T54" i="1"/>
  <c r="AF54" i="1" s="1"/>
  <c r="S54" i="1"/>
  <c r="Q54" i="1"/>
  <c r="P54" i="1"/>
  <c r="O54" i="1"/>
  <c r="N54" i="1"/>
  <c r="L54" i="1"/>
  <c r="E54" i="1"/>
  <c r="AJ53" i="1"/>
  <c r="AK53" i="1" s="1"/>
  <c r="AI53" i="1"/>
  <c r="Z53" i="1"/>
  <c r="X53" i="1"/>
  <c r="W53" i="1"/>
  <c r="AA53" i="1" s="1"/>
  <c r="U53" i="1"/>
  <c r="T53" i="1"/>
  <c r="AF53" i="1" s="1"/>
  <c r="S53" i="1"/>
  <c r="Q53" i="1"/>
  <c r="P53" i="1"/>
  <c r="O53" i="1"/>
  <c r="Y53" i="1" s="1"/>
  <c r="N53" i="1"/>
  <c r="L53" i="1"/>
  <c r="E53" i="1"/>
  <c r="AK52" i="1"/>
  <c r="AJ52" i="1"/>
  <c r="AI52" i="1"/>
  <c r="AH52" i="1"/>
  <c r="AA52" i="1"/>
  <c r="X52" i="1"/>
  <c r="Y52" i="1" s="1"/>
  <c r="W52" i="1"/>
  <c r="U52" i="1"/>
  <c r="T52" i="1"/>
  <c r="AF52" i="1" s="1"/>
  <c r="S52" i="1"/>
  <c r="Q52" i="1"/>
  <c r="P52" i="1"/>
  <c r="O52" i="1"/>
  <c r="N52" i="1"/>
  <c r="L52" i="1"/>
  <c r="E52" i="1"/>
  <c r="AJ51" i="1"/>
  <c r="AK51" i="1" s="1"/>
  <c r="AI51" i="1"/>
  <c r="Z51" i="1"/>
  <c r="X51" i="1"/>
  <c r="W51" i="1"/>
  <c r="U51" i="1"/>
  <c r="T51" i="1"/>
  <c r="AF51" i="1" s="1"/>
  <c r="S51" i="1"/>
  <c r="Q51" i="1"/>
  <c r="P51" i="1"/>
  <c r="AH51" i="1" s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Z50" i="1" s="1"/>
  <c r="E50" i="1"/>
  <c r="AJ49" i="1"/>
  <c r="AK49" i="1" s="1"/>
  <c r="AI49" i="1"/>
  <c r="AF49" i="1"/>
  <c r="AD49" i="1"/>
  <c r="Z49" i="1"/>
  <c r="X49" i="1"/>
  <c r="W49" i="1"/>
  <c r="AA49" i="1" s="1"/>
  <c r="U49" i="1"/>
  <c r="T49" i="1"/>
  <c r="S49" i="1"/>
  <c r="Q49" i="1"/>
  <c r="P49" i="1"/>
  <c r="AH49" i="1" s="1"/>
  <c r="O49" i="1"/>
  <c r="Y49" i="1" s="1"/>
  <c r="N49" i="1"/>
  <c r="L49" i="1"/>
  <c r="E49" i="1"/>
  <c r="AK48" i="1"/>
  <c r="AJ48" i="1"/>
  <c r="AI48" i="1"/>
  <c r="AH48" i="1"/>
  <c r="AG48" i="1"/>
  <c r="AB48" i="1"/>
  <c r="X48" i="1"/>
  <c r="Y48" i="1" s="1"/>
  <c r="W48" i="1"/>
  <c r="U48" i="1"/>
  <c r="T48" i="1"/>
  <c r="AF48" i="1" s="1"/>
  <c r="S48" i="1"/>
  <c r="Q48" i="1"/>
  <c r="P48" i="1"/>
  <c r="O48" i="1"/>
  <c r="N48" i="1"/>
  <c r="L48" i="1"/>
  <c r="Z48" i="1" s="1"/>
  <c r="AD48" i="1" s="1"/>
  <c r="E48" i="1"/>
  <c r="AJ47" i="1"/>
  <c r="AK47" i="1" s="1"/>
  <c r="AI47" i="1"/>
  <c r="AF47" i="1"/>
  <c r="AD47" i="1"/>
  <c r="Z47" i="1"/>
  <c r="X47" i="1"/>
  <c r="W47" i="1"/>
  <c r="AA47" i="1" s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H46" i="1"/>
  <c r="AA46" i="1"/>
  <c r="X46" i="1"/>
  <c r="Y46" i="1" s="1"/>
  <c r="W46" i="1"/>
  <c r="U46" i="1"/>
  <c r="T46" i="1"/>
  <c r="AF46" i="1" s="1"/>
  <c r="S46" i="1"/>
  <c r="Q46" i="1"/>
  <c r="P46" i="1"/>
  <c r="O46" i="1"/>
  <c r="N46" i="1"/>
  <c r="L46" i="1"/>
  <c r="E46" i="1"/>
  <c r="AJ45" i="1"/>
  <c r="AK45" i="1" s="1"/>
  <c r="AI45" i="1"/>
  <c r="Z45" i="1"/>
  <c r="AD45" i="1" s="1"/>
  <c r="X45" i="1"/>
  <c r="W45" i="1"/>
  <c r="U45" i="1"/>
  <c r="T45" i="1"/>
  <c r="AF45" i="1" s="1"/>
  <c r="S45" i="1"/>
  <c r="Q45" i="1"/>
  <c r="P45" i="1"/>
  <c r="O45" i="1"/>
  <c r="Y45" i="1" s="1"/>
  <c r="N45" i="1"/>
  <c r="L45" i="1"/>
  <c r="E45" i="1"/>
  <c r="AK44" i="1"/>
  <c r="AJ44" i="1"/>
  <c r="AI44" i="1"/>
  <c r="AH44" i="1"/>
  <c r="AA44" i="1"/>
  <c r="X44" i="1"/>
  <c r="Y44" i="1" s="1"/>
  <c r="W44" i="1"/>
  <c r="U44" i="1"/>
  <c r="T44" i="1"/>
  <c r="AF44" i="1" s="1"/>
  <c r="S44" i="1"/>
  <c r="Q44" i="1"/>
  <c r="P44" i="1"/>
  <c r="O44" i="1"/>
  <c r="N44" i="1"/>
  <c r="L44" i="1"/>
  <c r="E44" i="1"/>
  <c r="AJ43" i="1"/>
  <c r="AK43" i="1" s="1"/>
  <c r="AI43" i="1"/>
  <c r="Z43" i="1"/>
  <c r="X43" i="1"/>
  <c r="W43" i="1"/>
  <c r="U43" i="1"/>
  <c r="T43" i="1"/>
  <c r="AF43" i="1" s="1"/>
  <c r="S43" i="1"/>
  <c r="Q43" i="1"/>
  <c r="P43" i="1"/>
  <c r="O43" i="1"/>
  <c r="Y43" i="1" s="1"/>
  <c r="N43" i="1"/>
  <c r="L43" i="1"/>
  <c r="E43" i="1"/>
  <c r="AK42" i="1"/>
  <c r="AJ42" i="1"/>
  <c r="AI42" i="1"/>
  <c r="AH42" i="1"/>
  <c r="X42" i="1"/>
  <c r="Y42" i="1" s="1"/>
  <c r="W42" i="1"/>
  <c r="AA42" i="1" s="1"/>
  <c r="U42" i="1"/>
  <c r="T42" i="1"/>
  <c r="AF42" i="1" s="1"/>
  <c r="S42" i="1"/>
  <c r="Q42" i="1"/>
  <c r="P42" i="1"/>
  <c r="O42" i="1"/>
  <c r="N42" i="1"/>
  <c r="L42" i="1"/>
  <c r="Z42" i="1" s="1"/>
  <c r="E42" i="1"/>
  <c r="AJ41" i="1"/>
  <c r="AK41" i="1" s="1"/>
  <c r="AI41" i="1"/>
  <c r="AF41" i="1"/>
  <c r="AD41" i="1"/>
  <c r="Z41" i="1"/>
  <c r="X41" i="1"/>
  <c r="W41" i="1"/>
  <c r="AA41" i="1" s="1"/>
  <c r="U41" i="1"/>
  <c r="T41" i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H40" i="1"/>
  <c r="AG40" i="1"/>
  <c r="AB40" i="1"/>
  <c r="X40" i="1"/>
  <c r="Y40" i="1" s="1"/>
  <c r="W40" i="1"/>
  <c r="U40" i="1"/>
  <c r="T40" i="1"/>
  <c r="AF40" i="1" s="1"/>
  <c r="S40" i="1"/>
  <c r="Q40" i="1"/>
  <c r="P40" i="1"/>
  <c r="O40" i="1"/>
  <c r="N40" i="1"/>
  <c r="L40" i="1"/>
  <c r="Z40" i="1" s="1"/>
  <c r="AD40" i="1" s="1"/>
  <c r="E40" i="1"/>
  <c r="AJ39" i="1"/>
  <c r="AK39" i="1" s="1"/>
  <c r="AI39" i="1"/>
  <c r="AF39" i="1"/>
  <c r="X39" i="1"/>
  <c r="Y39" i="1" s="1"/>
  <c r="W39" i="1"/>
  <c r="AA39" i="1" s="1"/>
  <c r="U39" i="1"/>
  <c r="T39" i="1"/>
  <c r="S39" i="1"/>
  <c r="Q39" i="1"/>
  <c r="P39" i="1"/>
  <c r="AH39" i="1" s="1"/>
  <c r="O39" i="1"/>
  <c r="N39" i="1"/>
  <c r="L39" i="1"/>
  <c r="E39" i="1"/>
  <c r="AJ38" i="1"/>
  <c r="AK38" i="1" s="1"/>
  <c r="AI38" i="1"/>
  <c r="Z38" i="1"/>
  <c r="X38" i="1"/>
  <c r="W38" i="1"/>
  <c r="U38" i="1"/>
  <c r="T38" i="1"/>
  <c r="AF38" i="1" s="1"/>
  <c r="S38" i="1"/>
  <c r="Q38" i="1"/>
  <c r="P38" i="1"/>
  <c r="AH38" i="1" s="1"/>
  <c r="O38" i="1"/>
  <c r="Y38" i="1" s="1"/>
  <c r="N38" i="1"/>
  <c r="L38" i="1"/>
  <c r="E38" i="1"/>
  <c r="AK37" i="1"/>
  <c r="AA37" i="1" s="1"/>
  <c r="AJ37" i="1"/>
  <c r="AI37" i="1"/>
  <c r="AH37" i="1"/>
  <c r="AF37" i="1"/>
  <c r="X37" i="1"/>
  <c r="Y37" i="1" s="1"/>
  <c r="W37" i="1"/>
  <c r="U37" i="1"/>
  <c r="T37" i="1"/>
  <c r="S37" i="1"/>
  <c r="Q37" i="1"/>
  <c r="P37" i="1"/>
  <c r="O37" i="1"/>
  <c r="N37" i="1"/>
  <c r="L37" i="1"/>
  <c r="E37" i="1"/>
  <c r="AJ36" i="1"/>
  <c r="AK36" i="1" s="1"/>
  <c r="AI36" i="1"/>
  <c r="Z36" i="1"/>
  <c r="AD36" i="1" s="1"/>
  <c r="X36" i="1"/>
  <c r="W36" i="1"/>
  <c r="U36" i="1"/>
  <c r="T36" i="1"/>
  <c r="AF36" i="1" s="1"/>
  <c r="S36" i="1"/>
  <c r="Q36" i="1"/>
  <c r="P36" i="1"/>
  <c r="AH36" i="1" s="1"/>
  <c r="O36" i="1"/>
  <c r="Y36" i="1" s="1"/>
  <c r="N36" i="1"/>
  <c r="L36" i="1"/>
  <c r="E36" i="1"/>
  <c r="AK35" i="1"/>
  <c r="AA35" i="1" s="1"/>
  <c r="AJ35" i="1"/>
  <c r="AI35" i="1"/>
  <c r="AH35" i="1"/>
  <c r="AF35" i="1"/>
  <c r="X35" i="1"/>
  <c r="Y35" i="1" s="1"/>
  <c r="W35" i="1"/>
  <c r="U35" i="1"/>
  <c r="T35" i="1"/>
  <c r="S35" i="1"/>
  <c r="Q35" i="1"/>
  <c r="P35" i="1"/>
  <c r="O35" i="1"/>
  <c r="N35" i="1"/>
  <c r="L35" i="1"/>
  <c r="E35" i="1"/>
  <c r="AJ34" i="1"/>
  <c r="AK34" i="1" s="1"/>
  <c r="AI34" i="1"/>
  <c r="Z34" i="1"/>
  <c r="X34" i="1"/>
  <c r="W34" i="1"/>
  <c r="U34" i="1"/>
  <c r="T34" i="1"/>
  <c r="AF34" i="1" s="1"/>
  <c r="S34" i="1"/>
  <c r="Q34" i="1"/>
  <c r="P34" i="1"/>
  <c r="AH34" i="1" s="1"/>
  <c r="O34" i="1"/>
  <c r="Y34" i="1" s="1"/>
  <c r="N34" i="1"/>
  <c r="L34" i="1"/>
  <c r="E34" i="1"/>
  <c r="AK33" i="1"/>
  <c r="AA33" i="1" s="1"/>
  <c r="AJ33" i="1"/>
  <c r="AI33" i="1"/>
  <c r="AH33" i="1"/>
  <c r="AF33" i="1"/>
  <c r="X33" i="1"/>
  <c r="Y33" i="1" s="1"/>
  <c r="W33" i="1"/>
  <c r="U33" i="1"/>
  <c r="T33" i="1"/>
  <c r="S33" i="1"/>
  <c r="Q33" i="1"/>
  <c r="P33" i="1"/>
  <c r="O33" i="1"/>
  <c r="N33" i="1"/>
  <c r="L33" i="1"/>
  <c r="E33" i="1"/>
  <c r="AJ32" i="1"/>
  <c r="AK32" i="1" s="1"/>
  <c r="AI32" i="1"/>
  <c r="Z32" i="1"/>
  <c r="AD32" i="1" s="1"/>
  <c r="X32" i="1"/>
  <c r="W32" i="1"/>
  <c r="U32" i="1"/>
  <c r="T32" i="1"/>
  <c r="AF32" i="1" s="1"/>
  <c r="S32" i="1"/>
  <c r="Q32" i="1"/>
  <c r="P32" i="1"/>
  <c r="AH32" i="1" s="1"/>
  <c r="O32" i="1"/>
  <c r="Y32" i="1" s="1"/>
  <c r="N32" i="1"/>
  <c r="L32" i="1"/>
  <c r="E32" i="1"/>
  <c r="AK31" i="1"/>
  <c r="AA31" i="1" s="1"/>
  <c r="AJ31" i="1"/>
  <c r="AI31" i="1"/>
  <c r="AH31" i="1"/>
  <c r="AF31" i="1"/>
  <c r="X31" i="1"/>
  <c r="Y31" i="1" s="1"/>
  <c r="W31" i="1"/>
  <c r="U31" i="1"/>
  <c r="T31" i="1"/>
  <c r="S31" i="1"/>
  <c r="Q31" i="1"/>
  <c r="P31" i="1"/>
  <c r="O31" i="1"/>
  <c r="N31" i="1"/>
  <c r="L31" i="1"/>
  <c r="E31" i="1"/>
  <c r="AJ30" i="1"/>
  <c r="AK30" i="1" s="1"/>
  <c r="AI30" i="1"/>
  <c r="Z30" i="1"/>
  <c r="AD30" i="1" s="1"/>
  <c r="X30" i="1"/>
  <c r="W30" i="1"/>
  <c r="U30" i="1"/>
  <c r="T30" i="1"/>
  <c r="AF30" i="1" s="1"/>
  <c r="S30" i="1"/>
  <c r="Q30" i="1"/>
  <c r="P30" i="1"/>
  <c r="AH30" i="1" s="1"/>
  <c r="O30" i="1"/>
  <c r="Y30" i="1" s="1"/>
  <c r="N30" i="1"/>
  <c r="L30" i="1"/>
  <c r="E30" i="1"/>
  <c r="AK29" i="1"/>
  <c r="AA29" i="1" s="1"/>
  <c r="AJ29" i="1"/>
  <c r="AI29" i="1"/>
  <c r="AH29" i="1"/>
  <c r="AF29" i="1"/>
  <c r="X29" i="1"/>
  <c r="Y29" i="1" s="1"/>
  <c r="W29" i="1"/>
  <c r="U29" i="1"/>
  <c r="T29" i="1"/>
  <c r="S29" i="1"/>
  <c r="Q29" i="1"/>
  <c r="P29" i="1"/>
  <c r="O29" i="1"/>
  <c r="N29" i="1"/>
  <c r="L29" i="1"/>
  <c r="E29" i="1"/>
  <c r="AJ28" i="1"/>
  <c r="AK28" i="1" s="1"/>
  <c r="AI28" i="1"/>
  <c r="Z28" i="1"/>
  <c r="X28" i="1"/>
  <c r="W28" i="1"/>
  <c r="U28" i="1"/>
  <c r="T28" i="1"/>
  <c r="AF28" i="1" s="1"/>
  <c r="S28" i="1"/>
  <c r="Q28" i="1"/>
  <c r="P28" i="1"/>
  <c r="AH28" i="1" s="1"/>
  <c r="O28" i="1"/>
  <c r="Y28" i="1" s="1"/>
  <c r="N28" i="1"/>
  <c r="L28" i="1"/>
  <c r="E28" i="1"/>
  <c r="AK27" i="1"/>
  <c r="AA27" i="1" s="1"/>
  <c r="AJ27" i="1"/>
  <c r="AI27" i="1"/>
  <c r="AF27" i="1"/>
  <c r="Z27" i="1"/>
  <c r="AD27" i="1" s="1"/>
  <c r="X27" i="1"/>
  <c r="Y27" i="1" s="1"/>
  <c r="W27" i="1"/>
  <c r="U27" i="1"/>
  <c r="T27" i="1"/>
  <c r="S27" i="1"/>
  <c r="Q27" i="1"/>
  <c r="P27" i="1"/>
  <c r="AH27" i="1" s="1"/>
  <c r="O27" i="1"/>
  <c r="N27" i="1"/>
  <c r="L27" i="1"/>
  <c r="E27" i="1"/>
  <c r="AJ26" i="1"/>
  <c r="AK26" i="1" s="1"/>
  <c r="AI26" i="1"/>
  <c r="X26" i="1"/>
  <c r="Y26" i="1" s="1"/>
  <c r="W26" i="1"/>
  <c r="U26" i="1"/>
  <c r="T26" i="1"/>
  <c r="AF26" i="1" s="1"/>
  <c r="S26" i="1"/>
  <c r="Q26" i="1"/>
  <c r="P26" i="1"/>
  <c r="AH26" i="1" s="1"/>
  <c r="O26" i="1"/>
  <c r="N26" i="1"/>
  <c r="Z26" i="1" s="1"/>
  <c r="L26" i="1"/>
  <c r="E26" i="1"/>
  <c r="AJ25" i="1"/>
  <c r="AK25" i="1" s="1"/>
  <c r="AA25" i="1" s="1"/>
  <c r="AI25" i="1"/>
  <c r="AF25" i="1"/>
  <c r="X25" i="1"/>
  <c r="Y25" i="1" s="1"/>
  <c r="W25" i="1"/>
  <c r="U25" i="1"/>
  <c r="T25" i="1"/>
  <c r="S25" i="1"/>
  <c r="Q25" i="1"/>
  <c r="P25" i="1"/>
  <c r="AH25" i="1" s="1"/>
  <c r="O25" i="1"/>
  <c r="N25" i="1"/>
  <c r="Z25" i="1" s="1"/>
  <c r="L25" i="1"/>
  <c r="E25" i="1"/>
  <c r="AJ24" i="1"/>
  <c r="AK24" i="1" s="1"/>
  <c r="AI24" i="1"/>
  <c r="X24" i="1"/>
  <c r="Y24" i="1" s="1"/>
  <c r="W24" i="1"/>
  <c r="AA24" i="1" s="1"/>
  <c r="U24" i="1"/>
  <c r="T24" i="1"/>
  <c r="AF24" i="1" s="1"/>
  <c r="S24" i="1"/>
  <c r="Q24" i="1"/>
  <c r="P24" i="1"/>
  <c r="AH24" i="1" s="1"/>
  <c r="O24" i="1"/>
  <c r="N24" i="1"/>
  <c r="Z24" i="1" s="1"/>
  <c r="L24" i="1"/>
  <c r="E24" i="1"/>
  <c r="AJ23" i="1"/>
  <c r="AK23" i="1" s="1"/>
  <c r="AI23" i="1"/>
  <c r="AF23" i="1"/>
  <c r="X23" i="1"/>
  <c r="Y23" i="1" s="1"/>
  <c r="W23" i="1"/>
  <c r="AA23" i="1" s="1"/>
  <c r="U23" i="1"/>
  <c r="T23" i="1"/>
  <c r="S23" i="1"/>
  <c r="Q23" i="1"/>
  <c r="P23" i="1"/>
  <c r="AH23" i="1" s="1"/>
  <c r="O23" i="1"/>
  <c r="N23" i="1"/>
  <c r="L23" i="1"/>
  <c r="Z23" i="1" s="1"/>
  <c r="E23" i="1"/>
  <c r="AJ22" i="1"/>
  <c r="AK22" i="1" s="1"/>
  <c r="AI22" i="1"/>
  <c r="Z22" i="1"/>
  <c r="AG22" i="1" s="1"/>
  <c r="X22" i="1"/>
  <c r="Y22" i="1" s="1"/>
  <c r="W22" i="1"/>
  <c r="AA22" i="1" s="1"/>
  <c r="U22" i="1"/>
  <c r="T22" i="1"/>
  <c r="AF22" i="1" s="1"/>
  <c r="S22" i="1"/>
  <c r="Q22" i="1"/>
  <c r="P22" i="1"/>
  <c r="AH22" i="1" s="1"/>
  <c r="O22" i="1"/>
  <c r="N22" i="1"/>
  <c r="L22" i="1"/>
  <c r="E22" i="1"/>
  <c r="AJ21" i="1"/>
  <c r="AK21" i="1" s="1"/>
  <c r="AA21" i="1" s="1"/>
  <c r="AI21" i="1"/>
  <c r="AF21" i="1"/>
  <c r="X21" i="1"/>
  <c r="Y21" i="1" s="1"/>
  <c r="W21" i="1"/>
  <c r="U21" i="1"/>
  <c r="T21" i="1"/>
  <c r="S21" i="1"/>
  <c r="Q21" i="1"/>
  <c r="P21" i="1"/>
  <c r="AH21" i="1" s="1"/>
  <c r="O21" i="1"/>
  <c r="N21" i="1"/>
  <c r="L21" i="1"/>
  <c r="Z21" i="1" s="1"/>
  <c r="E21" i="1"/>
  <c r="AJ20" i="1"/>
  <c r="AK20" i="1" s="1"/>
  <c r="AI20" i="1"/>
  <c r="Z20" i="1"/>
  <c r="AG20" i="1" s="1"/>
  <c r="X20" i="1"/>
  <c r="W20" i="1"/>
  <c r="AA20" i="1" s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A19" i="1" s="1"/>
  <c r="AJ19" i="1"/>
  <c r="AI19" i="1"/>
  <c r="Z19" i="1"/>
  <c r="AD19" i="1" s="1"/>
  <c r="X19" i="1"/>
  <c r="W19" i="1"/>
  <c r="U19" i="1"/>
  <c r="T19" i="1"/>
  <c r="AF19" i="1" s="1"/>
  <c r="S19" i="1"/>
  <c r="Q19" i="1"/>
  <c r="P19" i="1"/>
  <c r="AH19" i="1" s="1"/>
  <c r="O19" i="1"/>
  <c r="N19" i="1"/>
  <c r="L19" i="1"/>
  <c r="E19" i="1"/>
  <c r="AK18" i="1"/>
  <c r="AJ18" i="1"/>
  <c r="AI18" i="1"/>
  <c r="AH18" i="1"/>
  <c r="X18" i="1"/>
  <c r="Y18" i="1" s="1"/>
  <c r="W18" i="1"/>
  <c r="AA18" i="1" s="1"/>
  <c r="U18" i="1"/>
  <c r="T18" i="1"/>
  <c r="AF18" i="1" s="1"/>
  <c r="S18" i="1"/>
  <c r="Q18" i="1"/>
  <c r="P18" i="1"/>
  <c r="O18" i="1"/>
  <c r="N18" i="1"/>
  <c r="L18" i="1"/>
  <c r="Z18" i="1" s="1"/>
  <c r="E18" i="1"/>
  <c r="AJ17" i="1"/>
  <c r="AK17" i="1" s="1"/>
  <c r="AI17" i="1"/>
  <c r="AD17" i="1"/>
  <c r="Z17" i="1"/>
  <c r="AB17" i="1" s="1"/>
  <c r="X17" i="1"/>
  <c r="W17" i="1"/>
  <c r="AA17" i="1" s="1"/>
  <c r="U17" i="1"/>
  <c r="T17" i="1"/>
  <c r="AF17" i="1" s="1"/>
  <c r="S17" i="1"/>
  <c r="Q17" i="1"/>
  <c r="P17" i="1"/>
  <c r="AH17" i="1" s="1"/>
  <c r="O17" i="1"/>
  <c r="Y17" i="1" s="1"/>
  <c r="N17" i="1"/>
  <c r="L17" i="1"/>
  <c r="E17" i="1"/>
  <c r="AK16" i="1"/>
  <c r="AJ16" i="1"/>
  <c r="AI16" i="1"/>
  <c r="AH16" i="1"/>
  <c r="X16" i="1"/>
  <c r="Y16" i="1" s="1"/>
  <c r="W16" i="1"/>
  <c r="AA16" i="1" s="1"/>
  <c r="U16" i="1"/>
  <c r="T16" i="1"/>
  <c r="AF16" i="1" s="1"/>
  <c r="S16" i="1"/>
  <c r="Q16" i="1"/>
  <c r="P16" i="1"/>
  <c r="O16" i="1"/>
  <c r="N16" i="1"/>
  <c r="L16" i="1"/>
  <c r="Z16" i="1" s="1"/>
  <c r="E16" i="1"/>
  <c r="AJ15" i="1"/>
  <c r="AK15" i="1" s="1"/>
  <c r="AI15" i="1"/>
  <c r="AD15" i="1"/>
  <c r="Z15" i="1"/>
  <c r="AB15" i="1" s="1"/>
  <c r="X15" i="1"/>
  <c r="W15" i="1"/>
  <c r="AA15" i="1" s="1"/>
  <c r="U15" i="1"/>
  <c r="T15" i="1"/>
  <c r="AF15" i="1" s="1"/>
  <c r="S15" i="1"/>
  <c r="Q15" i="1"/>
  <c r="P15" i="1"/>
  <c r="AH15" i="1" s="1"/>
  <c r="O15" i="1"/>
  <c r="Y15" i="1" s="1"/>
  <c r="N15" i="1"/>
  <c r="L15" i="1"/>
  <c r="E15" i="1"/>
  <c r="AK14" i="1"/>
  <c r="AJ14" i="1"/>
  <c r="AI14" i="1"/>
  <c r="AH14" i="1"/>
  <c r="X14" i="1"/>
  <c r="Y14" i="1" s="1"/>
  <c r="W14" i="1"/>
  <c r="AA14" i="1" s="1"/>
  <c r="U14" i="1"/>
  <c r="T14" i="1"/>
  <c r="AF14" i="1" s="1"/>
  <c r="S14" i="1"/>
  <c r="Q14" i="1"/>
  <c r="P14" i="1"/>
  <c r="O14" i="1"/>
  <c r="N14" i="1"/>
  <c r="L14" i="1"/>
  <c r="Z14" i="1" s="1"/>
  <c r="E14" i="1"/>
  <c r="AJ13" i="1"/>
  <c r="AK13" i="1" s="1"/>
  <c r="AI13" i="1"/>
  <c r="AD13" i="1"/>
  <c r="Z13" i="1"/>
  <c r="AB13" i="1" s="1"/>
  <c r="X13" i="1"/>
  <c r="W13" i="1"/>
  <c r="AA13" i="1" s="1"/>
  <c r="U13" i="1"/>
  <c r="T13" i="1"/>
  <c r="AF13" i="1" s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H12" i="1"/>
  <c r="X12" i="1"/>
  <c r="Y12" i="1" s="1"/>
  <c r="W12" i="1"/>
  <c r="AA12" i="1" s="1"/>
  <c r="U12" i="1"/>
  <c r="T12" i="1"/>
  <c r="AF12" i="1" s="1"/>
  <c r="S12" i="1"/>
  <c r="Q12" i="1"/>
  <c r="P12" i="1"/>
  <c r="O12" i="1"/>
  <c r="N12" i="1"/>
  <c r="L12" i="1"/>
  <c r="Z12" i="1" s="1"/>
  <c r="E12" i="1"/>
  <c r="AJ11" i="1"/>
  <c r="AK11" i="1" s="1"/>
  <c r="AI11" i="1"/>
  <c r="AD11" i="1"/>
  <c r="Z11" i="1"/>
  <c r="AB11" i="1" s="1"/>
  <c r="X11" i="1"/>
  <c r="W11" i="1"/>
  <c r="AA11" i="1" s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X10" i="1"/>
  <c r="Y10" i="1" s="1"/>
  <c r="W10" i="1"/>
  <c r="AA10" i="1" s="1"/>
  <c r="U10" i="1"/>
  <c r="T10" i="1"/>
  <c r="AF10" i="1" s="1"/>
  <c r="S10" i="1"/>
  <c r="Q10" i="1"/>
  <c r="P10" i="1"/>
  <c r="O10" i="1"/>
  <c r="N10" i="1"/>
  <c r="L10" i="1"/>
  <c r="Z10" i="1" s="1"/>
  <c r="E10" i="1"/>
  <c r="AJ9" i="1"/>
  <c r="AK9" i="1" s="1"/>
  <c r="AI9" i="1"/>
  <c r="AD9" i="1"/>
  <c r="Z9" i="1"/>
  <c r="AB9" i="1" s="1"/>
  <c r="X9" i="1"/>
  <c r="W9" i="1"/>
  <c r="AA9" i="1" s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X8" i="1"/>
  <c r="Y8" i="1" s="1"/>
  <c r="W8" i="1"/>
  <c r="AA8" i="1" s="1"/>
  <c r="U8" i="1"/>
  <c r="T8" i="1"/>
  <c r="AF8" i="1" s="1"/>
  <c r="S8" i="1"/>
  <c r="Q8" i="1"/>
  <c r="P8" i="1"/>
  <c r="O8" i="1"/>
  <c r="N8" i="1"/>
  <c r="L8" i="1"/>
  <c r="Z8" i="1" s="1"/>
  <c r="E8" i="1"/>
  <c r="AJ7" i="1"/>
  <c r="AK7" i="1" s="1"/>
  <c r="AI7" i="1"/>
  <c r="AD7" i="1"/>
  <c r="Z7" i="1"/>
  <c r="AB7" i="1" s="1"/>
  <c r="X7" i="1"/>
  <c r="W7" i="1"/>
  <c r="AA7" i="1" s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X6" i="1"/>
  <c r="Y6" i="1" s="1"/>
  <c r="W6" i="1"/>
  <c r="AA6" i="1" s="1"/>
  <c r="U6" i="1"/>
  <c r="T6" i="1"/>
  <c r="AF6" i="1" s="1"/>
  <c r="S6" i="1"/>
  <c r="Q6" i="1"/>
  <c r="P6" i="1"/>
  <c r="O6" i="1"/>
  <c r="N6" i="1"/>
  <c r="L6" i="1"/>
  <c r="Z6" i="1" s="1"/>
  <c r="E6" i="1"/>
  <c r="AJ5" i="1"/>
  <c r="AK5" i="1" s="1"/>
  <c r="AI5" i="1"/>
  <c r="AD5" i="1"/>
  <c r="Z5" i="1"/>
  <c r="AB5" i="1" s="1"/>
  <c r="X5" i="1"/>
  <c r="W5" i="1"/>
  <c r="AA5" i="1" s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L4" i="1"/>
  <c r="Z4" i="1" s="1"/>
  <c r="E4" i="1"/>
  <c r="AJ3" i="1"/>
  <c r="AK3" i="1" s="1"/>
  <c r="AI3" i="1"/>
  <c r="AD3" i="1"/>
  <c r="Z3" i="1"/>
  <c r="AB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G24" i="1" l="1"/>
  <c r="AD24" i="1"/>
  <c r="AB24" i="1"/>
  <c r="AD6" i="1"/>
  <c r="AB6" i="1"/>
  <c r="AG6" i="1"/>
  <c r="AG10" i="1"/>
  <c r="AD10" i="1"/>
  <c r="AB10" i="1"/>
  <c r="AG14" i="1"/>
  <c r="AD14" i="1"/>
  <c r="AB14" i="1"/>
  <c r="AD18" i="1"/>
  <c r="AG18" i="1"/>
  <c r="AB18" i="1"/>
  <c r="AD21" i="1"/>
  <c r="AG21" i="1"/>
  <c r="AB21" i="1"/>
  <c r="AD23" i="1"/>
  <c r="AG23" i="1"/>
  <c r="AB23" i="1"/>
  <c r="AD25" i="1"/>
  <c r="AB25" i="1"/>
  <c r="AG25" i="1"/>
  <c r="AG4" i="1"/>
  <c r="AD4" i="1"/>
  <c r="AB4" i="1"/>
  <c r="AD8" i="1"/>
  <c r="AB8" i="1"/>
  <c r="AG8" i="1"/>
  <c r="AD12" i="1"/>
  <c r="AB12" i="1"/>
  <c r="AG12" i="1"/>
  <c r="AD16" i="1"/>
  <c r="AB16" i="1"/>
  <c r="AG16" i="1"/>
  <c r="AG26" i="1"/>
  <c r="AB26" i="1"/>
  <c r="AD26" i="1"/>
  <c r="AG19" i="1"/>
  <c r="AD42" i="1"/>
  <c r="AB42" i="1"/>
  <c r="AG51" i="1"/>
  <c r="AB51" i="1"/>
  <c r="AD51" i="1"/>
  <c r="AB22" i="1"/>
  <c r="AB28" i="1"/>
  <c r="AG28" i="1"/>
  <c r="AB34" i="1"/>
  <c r="AG34" i="1"/>
  <c r="AB38" i="1"/>
  <c r="AG38" i="1"/>
  <c r="AG59" i="1"/>
  <c r="AB59" i="1"/>
  <c r="AD59" i="1"/>
  <c r="AG3" i="1"/>
  <c r="AG5" i="1"/>
  <c r="AG7" i="1"/>
  <c r="AG9" i="1"/>
  <c r="AG11" i="1"/>
  <c r="AG17" i="1"/>
  <c r="AB27" i="1"/>
  <c r="AA28" i="1"/>
  <c r="AD28" i="1"/>
  <c r="AA30" i="1"/>
  <c r="AA32" i="1"/>
  <c r="AA34" i="1"/>
  <c r="AD34" i="1"/>
  <c r="AA36" i="1"/>
  <c r="AA38" i="1"/>
  <c r="AD38" i="1"/>
  <c r="AA40" i="1"/>
  <c r="AG42" i="1"/>
  <c r="AH45" i="1"/>
  <c r="AG53" i="1"/>
  <c r="AB53" i="1"/>
  <c r="AB56" i="1"/>
  <c r="AD58" i="1"/>
  <c r="AB58" i="1"/>
  <c r="AA58" i="1"/>
  <c r="AH67" i="1"/>
  <c r="AG67" i="1"/>
  <c r="AB67" i="1"/>
  <c r="AD67" i="1"/>
  <c r="AG27" i="1"/>
  <c r="AG69" i="1"/>
  <c r="AB69" i="1"/>
  <c r="AB30" i="1"/>
  <c r="AG30" i="1"/>
  <c r="AB32" i="1"/>
  <c r="AG32" i="1"/>
  <c r="AB36" i="1"/>
  <c r="AG36" i="1"/>
  <c r="AG45" i="1"/>
  <c r="AB45" i="1"/>
  <c r="AD50" i="1"/>
  <c r="AB50" i="1"/>
  <c r="AA64" i="1"/>
  <c r="AG13" i="1"/>
  <c r="AG15" i="1"/>
  <c r="AB19" i="1"/>
  <c r="AB20" i="1"/>
  <c r="AD22" i="1"/>
  <c r="Y19" i="1"/>
  <c r="AD20" i="1"/>
  <c r="AA26" i="1"/>
  <c r="Z29" i="1"/>
  <c r="Z31" i="1"/>
  <c r="Z33" i="1"/>
  <c r="Z35" i="1"/>
  <c r="Z37" i="1"/>
  <c r="Z39" i="1"/>
  <c r="AH43" i="1"/>
  <c r="AG43" i="1"/>
  <c r="AB43" i="1"/>
  <c r="AD43" i="1"/>
  <c r="AA45" i="1"/>
  <c r="AA48" i="1"/>
  <c r="AG50" i="1"/>
  <c r="AH53" i="1"/>
  <c r="AD53" i="1"/>
  <c r="AG56" i="1"/>
  <c r="AG61" i="1"/>
  <c r="AB61" i="1"/>
  <c r="AB64" i="1"/>
  <c r="Z66" i="1"/>
  <c r="AA66" i="1"/>
  <c r="AB71" i="1"/>
  <c r="AD71" i="1"/>
  <c r="AG41" i="1"/>
  <c r="AB41" i="1"/>
  <c r="AA43" i="1"/>
  <c r="Z46" i="1"/>
  <c r="AG49" i="1"/>
  <c r="AB49" i="1"/>
  <c r="AA51" i="1"/>
  <c r="Z54" i="1"/>
  <c r="AG57" i="1"/>
  <c r="AB57" i="1"/>
  <c r="AA59" i="1"/>
  <c r="Z62" i="1"/>
  <c r="AG65" i="1"/>
  <c r="AB65" i="1"/>
  <c r="AA67" i="1"/>
  <c r="Z70" i="1"/>
  <c r="Z44" i="1"/>
  <c r="AG47" i="1"/>
  <c r="AB47" i="1"/>
  <c r="Z52" i="1"/>
  <c r="AG55" i="1"/>
  <c r="AB55" i="1"/>
  <c r="Z60" i="1"/>
  <c r="AG63" i="1"/>
  <c r="AB63" i="1"/>
  <c r="Z68" i="1"/>
  <c r="AG72" i="1"/>
  <c r="AB72" i="1"/>
  <c r="AD52" i="1" l="1"/>
  <c r="AG52" i="1"/>
  <c r="AB52" i="1"/>
  <c r="AD70" i="1"/>
  <c r="AG70" i="1"/>
  <c r="AB70" i="1"/>
  <c r="AD62" i="1"/>
  <c r="AG62" i="1"/>
  <c r="AB62" i="1"/>
  <c r="AD54" i="1"/>
  <c r="AG54" i="1"/>
  <c r="AB54" i="1"/>
  <c r="AD46" i="1"/>
  <c r="AG46" i="1"/>
  <c r="AB46" i="1"/>
  <c r="AD33" i="1"/>
  <c r="AG33" i="1"/>
  <c r="AB33" i="1"/>
  <c r="AD60" i="1"/>
  <c r="AG60" i="1"/>
  <c r="AB60" i="1"/>
  <c r="AG39" i="1"/>
  <c r="AB39" i="1"/>
  <c r="AD39" i="1"/>
  <c r="AD31" i="1"/>
  <c r="AG31" i="1"/>
  <c r="AB31" i="1"/>
  <c r="AD68" i="1"/>
  <c r="AG68" i="1"/>
  <c r="AB68" i="1"/>
  <c r="AD37" i="1"/>
  <c r="AB37" i="1"/>
  <c r="AG37" i="1"/>
  <c r="AD29" i="1"/>
  <c r="AG29" i="1"/>
  <c r="AB29" i="1"/>
  <c r="AD44" i="1"/>
  <c r="AG44" i="1"/>
  <c r="AB44" i="1"/>
  <c r="AD66" i="1"/>
  <c r="AB66" i="1"/>
  <c r="AG66" i="1"/>
  <c r="AD35" i="1"/>
  <c r="AB35" i="1"/>
  <c r="AG35" i="1"/>
</calcChain>
</file>

<file path=xl/sharedStrings.xml><?xml version="1.0" encoding="utf-8"?>
<sst xmlns="http://schemas.openxmlformats.org/spreadsheetml/2006/main" count="1072" uniqueCount="609">
  <si>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</si>
  <si>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</si>
  <si>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</si>
  <si>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</si>
  <si>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</si>
  <si>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</si>
  <si>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</si>
  <si>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</si>
  <si>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</si>
  <si>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</si>
  <si>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</si>
  <si>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</si>
  <si>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</si>
  <si>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</si>
  <si>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</si>
  <si>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</si>
  <si>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</si>
  <si>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</si>
  <si>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</si>
  <si>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</si>
  <si>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</si>
  <si>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</si>
  <si>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</si>
  <si>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</si>
  <si>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</si>
  <si>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</si>
  <si>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</si>
  <si>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</si>
  <si>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</si>
  <si>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</si>
  <si>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</si>
  <si>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</si>
  <si>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</si>
  <si>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</si>
  <si>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</si>
  <si>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</si>
  <si>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</si>
  <si>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</si>
  <si>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</si>
  <si>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</si>
  <si>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</si>
  <si>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</si>
  <si>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</si>
  <si>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</si>
  <si>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</si>
  <si>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</si>
  <si>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</si>
  <si>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</si>
  <si>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</si>
  <si>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</si>
  <si>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</si>
  <si>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</si>
  <si>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</si>
  <si>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</si>
  <si>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</si>
  <si>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</si>
  <si>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</si>
  <si>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</si>
  <si>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</si>
  <si>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</si>
  <si>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</si>
  <si>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</si>
  <si>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</si>
  <si>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</si>
  <si>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</si>
  <si>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</si>
  <si>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</si>
  <si>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</si>
  <si>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</si>
  <si>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</si>
  <si>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</si>
  <si>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</si>
  <si>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</si>
  <si>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</si>
  <si>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</si>
  <si>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</si>
  <si>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</si>
  <si>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</si>
  <si>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</si>
  <si>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</si>
  <si>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</si>
  <si>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</si>
  <si>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</si>
  <si>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</si>
  <si>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</si>
  <si>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</si>
  <si>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</si>
  <si>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</si>
  <si>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</si>
  <si>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</si>
  <si>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</si>
  <si>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</si>
  <si>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</si>
  <si>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</si>
  <si>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</si>
  <si>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</si>
  <si>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</si>
  <si>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</si>
  <si>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</si>
  <si>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</si>
  <si>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</si>
  <si>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</si>
  <si>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</si>
  <si>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</si>
  <si>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</si>
  <si>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</si>
  <si>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</si>
  <si>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</si>
  <si>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</si>
  <si>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</si>
  <si>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</si>
  <si>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</si>
  <si>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</si>
  <si>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</si>
  <si>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</si>
  <si>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</si>
  <si>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</si>
  <si>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</si>
  <si>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</si>
  <si>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</si>
  <si>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</si>
  <si>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</si>
  <si>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</si>
  <si>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</si>
  <si>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</si>
  <si>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</si>
  <si>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</si>
  <si>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</si>
  <si>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</si>
  <si>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</si>
  <si>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</si>
  <si>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DANIELS</t>
  </si>
  <si>
    <t>ID00006</t>
  </si>
  <si>
    <t>ND</t>
  </si>
  <si>
    <t>1.453</t>
  </si>
  <si>
    <t>5162</t>
  </si>
  <si>
    <t>Daniels Reservoir</t>
  </si>
  <si>
    <t>16010204001553</t>
  </si>
  <si>
    <t>Surface area from NID</t>
  </si>
  <si>
    <t>HENRYS LAKE</t>
  </si>
  <si>
    <t>ID00008</t>
  </si>
  <si>
    <t>24.754</t>
  </si>
  <si>
    <t>1972.7</t>
  </si>
  <si>
    <t>Henrys Lake</t>
  </si>
  <si>
    <t>17040202001259</t>
  </si>
  <si>
    <t>55551</t>
  </si>
  <si>
    <t>17040202</t>
  </si>
  <si>
    <t>0.48</t>
  </si>
  <si>
    <t>17040202029</t>
  </si>
  <si>
    <t>56801</t>
  </si>
  <si>
    <t>LITTLE VALLEY</t>
  </si>
  <si>
    <t>ID00013</t>
  </si>
  <si>
    <t>WILSON LAKE</t>
  </si>
  <si>
    <t>ID00020</t>
  </si>
  <si>
    <t>1.978</t>
  </si>
  <si>
    <t>Wilson Lake Reservoir</t>
  </si>
  <si>
    <t>17040212002211</t>
  </si>
  <si>
    <t>48194</t>
  </si>
  <si>
    <t>17040212</t>
  </si>
  <si>
    <t>1.13</t>
  </si>
  <si>
    <t>17040212046</t>
  </si>
  <si>
    <t>49328</t>
  </si>
  <si>
    <t>MORMON</t>
  </si>
  <si>
    <t>ID00024</t>
  </si>
  <si>
    <t>5.759</t>
  </si>
  <si>
    <t>1536.4</t>
  </si>
  <si>
    <t>Mormon Reservoir</t>
  </si>
  <si>
    <t>17040220000648</t>
  </si>
  <si>
    <t>55720</t>
  </si>
  <si>
    <t>17040220</t>
  </si>
  <si>
    <t>0.28</t>
  </si>
  <si>
    <t>17040220043</t>
  </si>
  <si>
    <t>56971</t>
  </si>
  <si>
    <t>MAGIC</t>
  </si>
  <si>
    <t>ID00039</t>
  </si>
  <si>
    <t>14.222</t>
  </si>
  <si>
    <t>1462.1</t>
  </si>
  <si>
    <t>Magic Reservoir</t>
  </si>
  <si>
    <t>17040219194191</t>
  </si>
  <si>
    <t>56582</t>
  </si>
  <si>
    <t>17040219</t>
  </si>
  <si>
    <t>0.93</t>
  </si>
  <si>
    <t>17040219009</t>
  </si>
  <si>
    <t>57838</t>
  </si>
  <si>
    <t>LITTLE WOOD</t>
  </si>
  <si>
    <t>ID00041</t>
  </si>
  <si>
    <t>2.341</t>
  </si>
  <si>
    <t>1595.6</t>
  </si>
  <si>
    <t>Little Wood River Reservoir</t>
  </si>
  <si>
    <t>17040221001257</t>
  </si>
  <si>
    <t>48580</t>
  </si>
  <si>
    <t>17040221</t>
  </si>
  <si>
    <t>0.74</t>
  </si>
  <si>
    <t>17040221017</t>
  </si>
  <si>
    <t>49715</t>
  </si>
  <si>
    <t>SALMON FALLS</t>
  </si>
  <si>
    <t>ID00044</t>
  </si>
  <si>
    <t>10.648</t>
  </si>
  <si>
    <t>5007</t>
  </si>
  <si>
    <t>Salmon Falls Creek Reservoir</t>
  </si>
  <si>
    <t>17040213001832</t>
  </si>
  <si>
    <t>48229</t>
  </si>
  <si>
    <t>17040213</t>
  </si>
  <si>
    <t>17040213030</t>
  </si>
  <si>
    <t>49363</t>
  </si>
  <si>
    <t>CEDAR CREEK</t>
  </si>
  <si>
    <t>ID00045</t>
  </si>
  <si>
    <t>3.875</t>
  </si>
  <si>
    <t>5225</t>
  </si>
  <si>
    <t>Cedar Creek Reservoir</t>
  </si>
  <si>
    <t>17040213001831</t>
  </si>
  <si>
    <t>56569</t>
  </si>
  <si>
    <t>17040213017</t>
  </si>
  <si>
    <t>57825</t>
  </si>
  <si>
    <t>SWAN FALLS</t>
  </si>
  <si>
    <t>ID00049</t>
  </si>
  <si>
    <t>BLISS</t>
  </si>
  <si>
    <t>ID00053</t>
  </si>
  <si>
    <t>C J STRIKE</t>
  </si>
  <si>
    <t>ID00054</t>
  </si>
  <si>
    <t>25.427</t>
  </si>
  <si>
    <t>748.3</t>
  </si>
  <si>
    <t>C J Strike Reservoir</t>
  </si>
  <si>
    <t>17050101001297</t>
  </si>
  <si>
    <t>56542</t>
  </si>
  <si>
    <t>17050101</t>
  </si>
  <si>
    <t>2.85</t>
  </si>
  <si>
    <t>17050101012</t>
  </si>
  <si>
    <t>57798</t>
  </si>
  <si>
    <t>HELLS CANYON</t>
  </si>
  <si>
    <t>ID00055</t>
  </si>
  <si>
    <t>BROWNLEE</t>
  </si>
  <si>
    <t>ID00056</t>
  </si>
  <si>
    <t>50.904</t>
  </si>
  <si>
    <t>631.5</t>
  </si>
  <si>
    <t>Brownlee Reservoir</t>
  </si>
  <si>
    <t>17050201003899</t>
  </si>
  <si>
    <t>49793</t>
  </si>
  <si>
    <t>17050201</t>
  </si>
  <si>
    <t>1.94</t>
  </si>
  <si>
    <t>17050201015</t>
  </si>
  <si>
    <t>50932</t>
  </si>
  <si>
    <t>OXBOW</t>
  </si>
  <si>
    <t>ID00057</t>
  </si>
  <si>
    <t>4.475</t>
  </si>
  <si>
    <t>Oxbow Reservoir</t>
  </si>
  <si>
    <t>17050201004102</t>
  </si>
  <si>
    <t>49792</t>
  </si>
  <si>
    <t>1.93</t>
  </si>
  <si>
    <t>17050201014</t>
  </si>
  <si>
    <t>50931</t>
  </si>
  <si>
    <t>TWIN LAKES SW</t>
  </si>
  <si>
    <t>ID00077</t>
  </si>
  <si>
    <t>1.778</t>
  </si>
  <si>
    <t>4763</t>
  </si>
  <si>
    <t>Twin Lakes Reservoir</t>
  </si>
  <si>
    <t>16010202001409</t>
  </si>
  <si>
    <t>DIAMOND A</t>
  </si>
  <si>
    <t>ID00083</t>
  </si>
  <si>
    <t>SLACK</t>
  </si>
  <si>
    <t>ID00090</t>
  </si>
  <si>
    <t>CRANE CREEK</t>
  </si>
  <si>
    <t>ID00135</t>
  </si>
  <si>
    <t>11.82</t>
  </si>
  <si>
    <t>972</t>
  </si>
  <si>
    <t>Crane Creek Reservoir</t>
  </si>
  <si>
    <t>17050124001229</t>
  </si>
  <si>
    <t>55623</t>
  </si>
  <si>
    <t>17050124</t>
  </si>
  <si>
    <t>0.6</t>
  </si>
  <si>
    <t>17050124013</t>
  </si>
  <si>
    <t>56874</t>
  </si>
  <si>
    <t>C BEN ROSS</t>
  </si>
  <si>
    <t>ID00136</t>
  </si>
  <si>
    <t>1.376</t>
  </si>
  <si>
    <t>958.9</t>
  </si>
  <si>
    <t>Ben Ross Reservoir</t>
  </si>
  <si>
    <t>17050124001216</t>
  </si>
  <si>
    <t>55643</t>
  </si>
  <si>
    <t>17050124025</t>
  </si>
  <si>
    <t>56894</t>
  </si>
  <si>
    <t>TWIN LAKES</t>
  </si>
  <si>
    <t>ID00153</t>
  </si>
  <si>
    <t>3.7</t>
  </si>
  <si>
    <t>702.9</t>
  </si>
  <si>
    <t>Twin Lakes</t>
  </si>
  <si>
    <t>17010305000424</t>
  </si>
  <si>
    <t>MURTAUGH LAKE</t>
  </si>
  <si>
    <t>ID00165</t>
  </si>
  <si>
    <t>3.316</t>
  </si>
  <si>
    <t>4128</t>
  </si>
  <si>
    <t>Murtaugh Lake</t>
  </si>
  <si>
    <t>17040212002202</t>
  </si>
  <si>
    <t>48187</t>
  </si>
  <si>
    <t>0.55</t>
  </si>
  <si>
    <t>17040212038</t>
  </si>
  <si>
    <t>49321</t>
  </si>
  <si>
    <t>SHERIDAN</t>
  </si>
  <si>
    <t>ID00177</t>
  </si>
  <si>
    <t>1.307</t>
  </si>
  <si>
    <t>1966.6</t>
  </si>
  <si>
    <t>Sheridan Reservoir</t>
  </si>
  <si>
    <t>17040202001274</t>
  </si>
  <si>
    <t>47845</t>
  </si>
  <si>
    <t>0.69</t>
  </si>
  <si>
    <t>17040202042</t>
  </si>
  <si>
    <t>48974</t>
  </si>
  <si>
    <t>ASHTON</t>
  </si>
  <si>
    <t>ID00178</t>
  </si>
  <si>
    <t>1.161</t>
  </si>
  <si>
    <t>1570.9</t>
  </si>
  <si>
    <t>17040202001326</t>
  </si>
  <si>
    <t>47821</t>
  </si>
  <si>
    <t>1.38</t>
  </si>
  <si>
    <t>17040202002</t>
  </si>
  <si>
    <t>48950</t>
  </si>
  <si>
    <t>PORTNEUF</t>
  </si>
  <si>
    <t>ID00180</t>
  </si>
  <si>
    <t>5.117</t>
  </si>
  <si>
    <t>1645.3</t>
  </si>
  <si>
    <t>Chesterfield Reservoir</t>
  </si>
  <si>
    <t>17040208001126</t>
  </si>
  <si>
    <t>55498</t>
  </si>
  <si>
    <t>17040208</t>
  </si>
  <si>
    <t>0.81</t>
  </si>
  <si>
    <t>17040208027</t>
  </si>
  <si>
    <t>56745</t>
  </si>
  <si>
    <t>MACKAY</t>
  </si>
  <si>
    <t>ID00181</t>
  </si>
  <si>
    <t>4.204</t>
  </si>
  <si>
    <t>1847</t>
  </si>
  <si>
    <t>17040218001970</t>
  </si>
  <si>
    <t>48408</t>
  </si>
  <si>
    <t>17040218</t>
  </si>
  <si>
    <t>0.84</t>
  </si>
  <si>
    <t>17040218008</t>
  </si>
  <si>
    <t>49542</t>
  </si>
  <si>
    <t>FISH CREEK</t>
  </si>
  <si>
    <t>ID00183</t>
  </si>
  <si>
    <t>BYBEE</t>
  </si>
  <si>
    <t>ID00195</t>
  </si>
  <si>
    <t>HOT SPRINGS NO 2</t>
  </si>
  <si>
    <t>ID00202</t>
  </si>
  <si>
    <t>1.282</t>
  </si>
  <si>
    <t>17050101001283</t>
  </si>
  <si>
    <t>BLACKFOOT EQUALIZING</t>
  </si>
  <si>
    <t>EQUALIZER RES, BLACKFOOT EQUALIZING</t>
  </si>
  <si>
    <t>ID00203</t>
  </si>
  <si>
    <t>1.766</t>
  </si>
  <si>
    <t>47980</t>
  </si>
  <si>
    <t>17040207</t>
  </si>
  <si>
    <t>0.73</t>
  </si>
  <si>
    <t>17040207001</t>
  </si>
  <si>
    <t>49111</t>
  </si>
  <si>
    <t>BLACKFOOT</t>
  </si>
  <si>
    <t>BLACKFOOT RIVER RES</t>
  </si>
  <si>
    <t>ID00204</t>
  </si>
  <si>
    <t>65.423</t>
  </si>
  <si>
    <t>Blackfoot Reservoir</t>
  </si>
  <si>
    <t>17040207001739</t>
  </si>
  <si>
    <t>55501</t>
  </si>
  <si>
    <t>0.97</t>
  </si>
  <si>
    <t>17040207022</t>
  </si>
  <si>
    <t>56751</t>
  </si>
  <si>
    <t>POST FALLS NORTH</t>
  </si>
  <si>
    <t>ID00220</t>
  </si>
  <si>
    <t>SALMON FALLS UPPER</t>
  </si>
  <si>
    <t>SNAKE RIVER DIVERSION/B-PLANT (UPPER)  DIVERSION</t>
  </si>
  <si>
    <t>ID00224</t>
  </si>
  <si>
    <t>OAKLEY</t>
  </si>
  <si>
    <t>ID00233</t>
  </si>
  <si>
    <t>2.859</t>
  </si>
  <si>
    <t>4704</t>
  </si>
  <si>
    <t>17040211001846</t>
  </si>
  <si>
    <t>55571</t>
  </si>
  <si>
    <t>17040211</t>
  </si>
  <si>
    <t>0.44</t>
  </si>
  <si>
    <t>17040211013</t>
  </si>
  <si>
    <t>56822</t>
  </si>
  <si>
    <t>MOUNTAIN HOME</t>
  </si>
  <si>
    <t>ID00238</t>
  </si>
  <si>
    <t>LITTLE PAYETTE LAKE</t>
  </si>
  <si>
    <t>ID00243</t>
  </si>
  <si>
    <t>1.53</t>
  </si>
  <si>
    <t>Goose Lake</t>
  </si>
  <si>
    <t>17060210000616</t>
  </si>
  <si>
    <t>PAYETTE LAKE</t>
  </si>
  <si>
    <t>ID00244</t>
  </si>
  <si>
    <t>20.536</t>
  </si>
  <si>
    <t>462</t>
  </si>
  <si>
    <t>17050123000934</t>
  </si>
  <si>
    <t>56536</t>
  </si>
  <si>
    <t>17050123</t>
  </si>
  <si>
    <t>1.18</t>
  </si>
  <si>
    <t>17050123037</t>
  </si>
  <si>
    <t>57793</t>
  </si>
  <si>
    <t>PADDOCK VALLEY</t>
  </si>
  <si>
    <t>ID00250</t>
  </si>
  <si>
    <t>4.784</t>
  </si>
  <si>
    <t>978.4</t>
  </si>
  <si>
    <t>Paddock Valley Reservoir</t>
  </si>
  <si>
    <t>17050122001628</t>
  </si>
  <si>
    <t>55780</t>
  </si>
  <si>
    <t>17050122</t>
  </si>
  <si>
    <t>0.29</t>
  </si>
  <si>
    <t>17050122065</t>
  </si>
  <si>
    <t>57032</t>
  </si>
  <si>
    <t>HAYDEN LAKE</t>
  </si>
  <si>
    <t>ID00262</t>
  </si>
  <si>
    <t>15.612</t>
  </si>
  <si>
    <t>682.1</t>
  </si>
  <si>
    <t>Lake Hayden</t>
  </si>
  <si>
    <t>17010305000427</t>
  </si>
  <si>
    <t>CHINA HAT</t>
  </si>
  <si>
    <t>ID00266</t>
  </si>
  <si>
    <t>Surface area from NHD</t>
  </si>
  <si>
    <t>GRAYS LAKE-N END OUTLET</t>
  </si>
  <si>
    <t>ID00267</t>
  </si>
  <si>
    <t>1.125</t>
  </si>
  <si>
    <t>1945.8</t>
  </si>
  <si>
    <t>Grays Lake</t>
  </si>
  <si>
    <t>17040205146228</t>
  </si>
  <si>
    <t>55507</t>
  </si>
  <si>
    <t>17040205</t>
  </si>
  <si>
    <t>0.33</t>
  </si>
  <si>
    <t>17040205017</t>
  </si>
  <si>
    <t>56754</t>
  </si>
  <si>
    <t>ISLAND PARK</t>
  </si>
  <si>
    <t>ID00272</t>
  </si>
  <si>
    <t>29.627</t>
  </si>
  <si>
    <t>1920.9</t>
  </si>
  <si>
    <t>Island Park Reservoir</t>
  </si>
  <si>
    <t>17040202001272</t>
  </si>
  <si>
    <t>55545</t>
  </si>
  <si>
    <t>0.96</t>
  </si>
  <si>
    <t>17040202038</t>
  </si>
  <si>
    <t>56798</t>
  </si>
  <si>
    <t>PALISADES</t>
  </si>
  <si>
    <t>ID00273</t>
  </si>
  <si>
    <t>56.335</t>
  </si>
  <si>
    <t>5620</t>
  </si>
  <si>
    <t>Palisades Reservoir</t>
  </si>
  <si>
    <t>17040104003490</t>
  </si>
  <si>
    <t>47777</t>
  </si>
  <si>
    <t>17040104</t>
  </si>
  <si>
    <t>2.58</t>
  </si>
  <si>
    <t>17040104012</t>
  </si>
  <si>
    <t>48905</t>
  </si>
  <si>
    <t>AMERICAN FALLS</t>
  </si>
  <si>
    <t>ID00274</t>
  </si>
  <si>
    <t>145.046</t>
  </si>
  <si>
    <t>1327.1</t>
  </si>
  <si>
    <t>American Falls Reservoir</t>
  </si>
  <si>
    <t>17040206268330</t>
  </si>
  <si>
    <t>55555</t>
  </si>
  <si>
    <t>17040206</t>
  </si>
  <si>
    <t>0.57</t>
  </si>
  <si>
    <t>17040206015</t>
  </si>
  <si>
    <t>56814</t>
  </si>
  <si>
    <t>MINIDOKA</t>
  </si>
  <si>
    <t>ID00275</t>
  </si>
  <si>
    <t>47.684</t>
  </si>
  <si>
    <t>1278.6</t>
  </si>
  <si>
    <t>Lake Walcott</t>
  </si>
  <si>
    <t>17040209001978</t>
  </si>
  <si>
    <t>48037</t>
  </si>
  <si>
    <t>17040209</t>
  </si>
  <si>
    <t>17040209008</t>
  </si>
  <si>
    <t>49169</t>
  </si>
  <si>
    <t>DEER FLAT LOWER</t>
  </si>
  <si>
    <t>ID00278</t>
  </si>
  <si>
    <t>24.519</t>
  </si>
  <si>
    <t>2518</t>
  </si>
  <si>
    <t>Lake Lowell</t>
  </si>
  <si>
    <t>17050114001876</t>
  </si>
  <si>
    <t>ANDERSON RANCH</t>
  </si>
  <si>
    <t>ID00279</t>
  </si>
  <si>
    <t>18.774</t>
  </si>
  <si>
    <t>1278.9</t>
  </si>
  <si>
    <t>Anderson Ranch Reservoir</t>
  </si>
  <si>
    <t>17050113001784</t>
  </si>
  <si>
    <t>55724</t>
  </si>
  <si>
    <t>17050113</t>
  </si>
  <si>
    <t>17050113019</t>
  </si>
  <si>
    <t>56975</t>
  </si>
  <si>
    <t>ARROWROCK</t>
  </si>
  <si>
    <t>ID00280</t>
  </si>
  <si>
    <t>9.258</t>
  </si>
  <si>
    <t>980.2</t>
  </si>
  <si>
    <t>17050112099657</t>
  </si>
  <si>
    <t>55753</t>
  </si>
  <si>
    <t>17050112</t>
  </si>
  <si>
    <t>1.36</t>
  </si>
  <si>
    <t>17050112018</t>
  </si>
  <si>
    <t>57018</t>
  </si>
  <si>
    <t>BLACK CANYON DIVERSION</t>
  </si>
  <si>
    <t>ID00282</t>
  </si>
  <si>
    <t>101.625</t>
  </si>
  <si>
    <t>17050123000983</t>
  </si>
  <si>
    <t>49718</t>
  </si>
  <si>
    <t>1.34</t>
  </si>
  <si>
    <t>17050123028</t>
  </si>
  <si>
    <t>50857</t>
  </si>
  <si>
    <t>CASCADE</t>
  </si>
  <si>
    <t>ID00283</t>
  </si>
  <si>
    <t>DEADWOOD</t>
  </si>
  <si>
    <t>ID00284</t>
  </si>
  <si>
    <t>11.982</t>
  </si>
  <si>
    <t>17050120106034</t>
  </si>
  <si>
    <t>49631</t>
  </si>
  <si>
    <t>17050120</t>
  </si>
  <si>
    <t>1.37</t>
  </si>
  <si>
    <t>17050120044</t>
  </si>
  <si>
    <t>50770</t>
  </si>
  <si>
    <t>MANN CREEK</t>
  </si>
  <si>
    <t>ID00285</t>
  </si>
  <si>
    <t>MOUNTAIN VIEW</t>
  </si>
  <si>
    <t>ID00286</t>
  </si>
  <si>
    <t>1.685</t>
  </si>
  <si>
    <t>1620</t>
  </si>
  <si>
    <t>Mountain View Lake</t>
  </si>
  <si>
    <t>17050104002582</t>
  </si>
  <si>
    <t>DWORSHAK DAM AND RESERVOIR</t>
  </si>
  <si>
    <t>DWORKSHAK RESERVOIR</t>
  </si>
  <si>
    <t>ID00287</t>
  </si>
  <si>
    <t>66.216</t>
  </si>
  <si>
    <t>Dworshak Reservoir</t>
  </si>
  <si>
    <t>17060308001010</t>
  </si>
  <si>
    <t>51406</t>
  </si>
  <si>
    <t>17060308</t>
  </si>
  <si>
    <t>0.83</t>
  </si>
  <si>
    <t>17060308078</t>
  </si>
  <si>
    <t>52556</t>
  </si>
  <si>
    <t>LUCKY PEAK</t>
  </si>
  <si>
    <t>LUCKY PEAK LAKE</t>
  </si>
  <si>
    <t>ID00288</t>
  </si>
  <si>
    <t>11.175</t>
  </si>
  <si>
    <t>932.7</t>
  </si>
  <si>
    <t>17050112000568</t>
  </si>
  <si>
    <t>49354</t>
  </si>
  <si>
    <t>17050114</t>
  </si>
  <si>
    <t>1.65</t>
  </si>
  <si>
    <t>17050114026</t>
  </si>
  <si>
    <t>50492</t>
  </si>
  <si>
    <t>PRIEST LAKE</t>
  </si>
  <si>
    <t>ID00318</t>
  </si>
  <si>
    <t>94.8</t>
  </si>
  <si>
    <t>743.1</t>
  </si>
  <si>
    <t>Priest Lake</t>
  </si>
  <si>
    <t>17010215000855</t>
  </si>
  <si>
    <t>46705</t>
  </si>
  <si>
    <t>17010215</t>
  </si>
  <si>
    <t>1.7</t>
  </si>
  <si>
    <t>17010215008</t>
  </si>
  <si>
    <t>47825</t>
  </si>
  <si>
    <t>ALBENI FALLS</t>
  </si>
  <si>
    <t>PEND OREILLE RIVER AND LAKE</t>
  </si>
  <si>
    <t>ID00319</t>
  </si>
  <si>
    <t>375.404</t>
  </si>
  <si>
    <t>628.5</t>
  </si>
  <si>
    <t>Lake Pend Oreille</t>
  </si>
  <si>
    <t>17010214129867</t>
  </si>
  <si>
    <t>46680</t>
  </si>
  <si>
    <t>17010214</t>
  </si>
  <si>
    <t>2.26</t>
  </si>
  <si>
    <t>17010214001</t>
  </si>
  <si>
    <t>47800</t>
  </si>
  <si>
    <t>RIRIE</t>
  </si>
  <si>
    <t>ID00344</t>
  </si>
  <si>
    <t>5.657</t>
  </si>
  <si>
    <t>1552.3</t>
  </si>
  <si>
    <t>Ririe Reservoir</t>
  </si>
  <si>
    <t>17040205145081</t>
  </si>
  <si>
    <t>47935</t>
  </si>
  <si>
    <t>0.31</t>
  </si>
  <si>
    <t>17040205003</t>
  </si>
  <si>
    <t>49066</t>
  </si>
  <si>
    <t>HUBBARD</t>
  </si>
  <si>
    <t>ID00376</t>
  </si>
  <si>
    <t>POWER DAM NO 1 UPPER</t>
  </si>
  <si>
    <t>ID00434</t>
  </si>
  <si>
    <t>GEM STATE</t>
  </si>
  <si>
    <t>ID00437</t>
  </si>
  <si>
    <t>BRUNO CREEK</t>
  </si>
  <si>
    <t>ID00448</t>
  </si>
  <si>
    <t>HULET NO 2</t>
  </si>
  <si>
    <t>ID00455</t>
  </si>
  <si>
    <t>SMOKY CANYON NO 2</t>
  </si>
  <si>
    <t>ID00457</t>
  </si>
  <si>
    <t>1.129</t>
  </si>
  <si>
    <t>17040105002970</t>
  </si>
  <si>
    <t>47799</t>
  </si>
  <si>
    <t>17040105</t>
  </si>
  <si>
    <t>0.53</t>
  </si>
  <si>
    <t>17040105012</t>
  </si>
  <si>
    <t>48927</t>
  </si>
  <si>
    <t>DEER FLAT EAST DIKE</t>
  </si>
  <si>
    <t>ID82902</t>
  </si>
  <si>
    <t>MINIDOKA SOUTH DIKE</t>
  </si>
  <si>
    <t>ID82904</t>
  </si>
  <si>
    <t>ID83006</t>
  </si>
  <si>
    <t>MAGIC SPILLWAY</t>
  </si>
  <si>
    <t>ID83078</t>
  </si>
  <si>
    <t>THOMPSON CREEK TAILINGS IMPOUNDMENT</t>
  </si>
  <si>
    <t>ID83456</t>
  </si>
  <si>
    <t>1.284</t>
  </si>
  <si>
    <t>17060201009820</t>
  </si>
  <si>
    <t>#1 TAILINGS POND</t>
  </si>
  <si>
    <t>ID83463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</si>
</sst>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2"/>
  <sheetViews>
    <sheetView tabSelected="1" workbookViewId="0">
      <selection activeCell="D7" sqref="D7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1967</v>
      </c>
      <c r="E3" s="2">
        <f t="shared" ref="E3:E66" si="0">2015-D3</f>
        <v>48</v>
      </c>
      <c r="F3" s="2">
        <v>82</v>
      </c>
      <c r="G3" s="2">
        <v>82</v>
      </c>
      <c r="H3" s="2">
        <v>9940</v>
      </c>
      <c r="I3" s="2">
        <v>8700</v>
      </c>
      <c r="J3" s="2">
        <v>0</v>
      </c>
      <c r="K3" s="2">
        <v>8700</v>
      </c>
      <c r="L3" s="2">
        <f t="shared" ref="L3:L66" si="1">K3*43559.9</f>
        <v>378971130</v>
      </c>
      <c r="M3" s="2">
        <v>375</v>
      </c>
      <c r="N3" s="2">
        <f t="shared" ref="N3:N66" si="2">M3*43560</f>
        <v>16335000</v>
      </c>
      <c r="O3" s="2">
        <f t="shared" ref="O3:O66" si="3">M3*0.0015625</f>
        <v>0.5859375</v>
      </c>
      <c r="P3" s="2">
        <f t="shared" ref="P3:P66" si="4">M3*4046.86</f>
        <v>1517572.5</v>
      </c>
      <c r="Q3" s="2">
        <f t="shared" ref="Q3:Q66" si="5">M3*0.00404686</f>
        <v>1.5175725</v>
      </c>
      <c r="R3" s="2">
        <v>107</v>
      </c>
      <c r="S3" s="2">
        <f t="shared" ref="S3:S66" si="6">R3*2.58999</f>
        <v>277.12892999999997</v>
      </c>
      <c r="T3" s="2">
        <f t="shared" ref="T3:T66" si="7">R3*640</f>
        <v>68480</v>
      </c>
      <c r="U3" s="2">
        <f t="shared" ref="U3:U66" si="8">R3*27880000</f>
        <v>2983160000</v>
      </c>
      <c r="V3" s="2">
        <v>26323.231813999999</v>
      </c>
      <c r="W3" s="2">
        <f t="shared" ref="W3:W66" si="9">V3*0.0003048</f>
        <v>8.0233210569072</v>
      </c>
      <c r="X3" s="2">
        <f t="shared" ref="X3:X66" si="10">V3*0.000189394</f>
        <v>4.9854621661807164</v>
      </c>
      <c r="Y3" s="2">
        <f t="shared" ref="Y3:Y66" si="11">X3/(2*(SQRT(3.1416*O3)))</f>
        <v>1.8372757300408598</v>
      </c>
      <c r="Z3" s="2">
        <f t="shared" ref="Z3:Z66" si="12">L3/N3</f>
        <v>23.19994674012856</v>
      </c>
      <c r="AA3" s="2" t="e">
        <f t="shared" ref="AA3:AA66" si="13">W3/AK3</f>
        <v>#DIV/0!</v>
      </c>
      <c r="AB3" s="2">
        <f t="shared" ref="AB3:AB66" si="14">3*Z3/AC3</f>
        <v>0.84877853927299618</v>
      </c>
      <c r="AC3" s="2">
        <v>82</v>
      </c>
      <c r="AD3" s="2">
        <f t="shared" ref="AD3:AD66" si="15">Z3/AC3</f>
        <v>0.28292617975766537</v>
      </c>
      <c r="AE3" s="2" t="s">
        <v>133</v>
      </c>
      <c r="AF3" s="2">
        <f t="shared" ref="AF3:AF66" si="16">T3/M3</f>
        <v>182.61333333333334</v>
      </c>
      <c r="AG3" s="2">
        <f t="shared" ref="AG3:AG66" si="17">50*Z3*SQRT(3.1416)*(SQRT(N3))^-1</f>
        <v>0.50871303621459563</v>
      </c>
      <c r="AH3" s="2" t="e">
        <f t="shared" ref="AH3:AH66" si="18">P3/AJ3</f>
        <v>#DIV/0!</v>
      </c>
      <c r="AI3" s="2">
        <f t="shared" ref="AI3:AI66" si="19">J3*43559.9</f>
        <v>0</v>
      </c>
      <c r="AJ3" s="2">
        <f t="shared" ref="AJ3:AJ66" si="20">J3*1233.48</f>
        <v>0</v>
      </c>
      <c r="AK3" s="2">
        <f t="shared" ref="AK3:AK66" si="21">AJ3/10^6</f>
        <v>0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138</v>
      </c>
    </row>
    <row r="4" spans="1:99" s="2" customFormat="1" x14ac:dyDescent="0.25">
      <c r="A4" s="2" t="s">
        <v>139</v>
      </c>
      <c r="C4" s="2" t="s">
        <v>140</v>
      </c>
      <c r="D4" s="2">
        <v>1923</v>
      </c>
      <c r="E4" s="2">
        <f t="shared" si="0"/>
        <v>92</v>
      </c>
      <c r="F4" s="2">
        <v>18</v>
      </c>
      <c r="G4" s="2">
        <v>18</v>
      </c>
      <c r="H4" s="2">
        <v>2175</v>
      </c>
      <c r="I4" s="2">
        <v>58700</v>
      </c>
      <c r="J4" s="2">
        <v>0</v>
      </c>
      <c r="K4" s="2">
        <v>58700</v>
      </c>
      <c r="L4" s="2">
        <f t="shared" si="1"/>
        <v>2556966130</v>
      </c>
      <c r="M4" s="2">
        <v>6050</v>
      </c>
      <c r="N4" s="2">
        <f t="shared" si="2"/>
        <v>263538000</v>
      </c>
      <c r="O4" s="2">
        <f t="shared" si="3"/>
        <v>9.453125</v>
      </c>
      <c r="P4" s="2">
        <f t="shared" si="4"/>
        <v>24483503</v>
      </c>
      <c r="Q4" s="2">
        <f t="shared" si="5"/>
        <v>24.483503000000002</v>
      </c>
      <c r="R4" s="2">
        <v>93.4</v>
      </c>
      <c r="S4" s="2">
        <f t="shared" si="6"/>
        <v>241.90506600000001</v>
      </c>
      <c r="T4" s="2">
        <f t="shared" si="7"/>
        <v>59776</v>
      </c>
      <c r="U4" s="2">
        <f t="shared" si="8"/>
        <v>2603992000</v>
      </c>
      <c r="V4" s="2">
        <v>117146.29343999999</v>
      </c>
      <c r="W4" s="2">
        <f t="shared" si="9"/>
        <v>35.706190240511994</v>
      </c>
      <c r="X4" s="2">
        <f t="shared" si="10"/>
        <v>22.186805099775359</v>
      </c>
      <c r="Y4" s="2">
        <f t="shared" si="11"/>
        <v>2.035643056508853</v>
      </c>
      <c r="Z4" s="2">
        <f t="shared" si="12"/>
        <v>9.7024570650152917</v>
      </c>
      <c r="AA4" s="2" t="e">
        <f t="shared" si="13"/>
        <v>#DIV/0!</v>
      </c>
      <c r="AB4" s="2">
        <f t="shared" si="14"/>
        <v>1.6170761775025486</v>
      </c>
      <c r="AC4" s="2">
        <v>18</v>
      </c>
      <c r="AD4" s="2">
        <f t="shared" si="15"/>
        <v>0.53902539250084958</v>
      </c>
      <c r="AE4" s="2">
        <v>51.959699999999998</v>
      </c>
      <c r="AF4" s="2">
        <f t="shared" si="16"/>
        <v>9.880330578512396</v>
      </c>
      <c r="AG4" s="2">
        <f t="shared" si="17"/>
        <v>5.2967021901796051E-2</v>
      </c>
      <c r="AH4" s="2" t="e">
        <f t="shared" si="18"/>
        <v>#DIV/0!</v>
      </c>
      <c r="AI4" s="2">
        <f t="shared" si="19"/>
        <v>0</v>
      </c>
      <c r="AJ4" s="2">
        <f t="shared" si="20"/>
        <v>0</v>
      </c>
      <c r="AK4" s="2">
        <f t="shared" si="21"/>
        <v>0</v>
      </c>
      <c r="AL4" s="2" t="s">
        <v>141</v>
      </c>
      <c r="AM4" s="2" t="s">
        <v>142</v>
      </c>
      <c r="AN4" s="2" t="s">
        <v>143</v>
      </c>
      <c r="AO4" s="2" t="s">
        <v>144</v>
      </c>
      <c r="AP4" s="2" t="s">
        <v>145</v>
      </c>
      <c r="AQ4" s="2" t="s">
        <v>146</v>
      </c>
      <c r="AR4" s="2" t="s">
        <v>147</v>
      </c>
      <c r="AS4" s="2">
        <v>2</v>
      </c>
      <c r="AT4" s="2" t="s">
        <v>148</v>
      </c>
      <c r="AU4" s="2" t="s">
        <v>149</v>
      </c>
      <c r="AV4" s="2">
        <v>2</v>
      </c>
      <c r="AW4" s="5">
        <v>1</v>
      </c>
      <c r="AX4" s="5">
        <v>97</v>
      </c>
      <c r="AY4" s="5">
        <v>2</v>
      </c>
      <c r="AZ4" s="5">
        <v>10.5</v>
      </c>
      <c r="BA4" s="5">
        <v>1.9</v>
      </c>
      <c r="BB4" s="2">
        <v>0</v>
      </c>
      <c r="BC4" s="2">
        <v>0</v>
      </c>
      <c r="BD4" s="2">
        <v>0</v>
      </c>
      <c r="BE4" s="5">
        <v>0.1</v>
      </c>
      <c r="BF4" s="5">
        <v>3.4</v>
      </c>
      <c r="BG4" s="5">
        <v>39.299999999999997</v>
      </c>
      <c r="BH4" s="5">
        <v>1.7</v>
      </c>
      <c r="BI4" s="5">
        <v>16.100000000000001</v>
      </c>
      <c r="BJ4" s="5">
        <v>19.899999999999999</v>
      </c>
      <c r="BK4" s="5">
        <v>6</v>
      </c>
      <c r="BL4" s="5">
        <v>0.7</v>
      </c>
      <c r="BM4" s="2">
        <v>0</v>
      </c>
      <c r="BN4" s="5">
        <v>0.5</v>
      </c>
      <c r="BO4" s="5">
        <v>14425</v>
      </c>
      <c r="BP4" s="5">
        <v>1805</v>
      </c>
      <c r="BQ4" s="5">
        <v>59</v>
      </c>
      <c r="BR4" s="5">
        <v>7</v>
      </c>
      <c r="BS4" s="5">
        <v>0.18</v>
      </c>
      <c r="BT4" s="5">
        <v>0.02</v>
      </c>
      <c r="BU4" s="5">
        <v>15825</v>
      </c>
      <c r="BV4" s="5">
        <v>64</v>
      </c>
      <c r="BW4" s="5">
        <v>0.2</v>
      </c>
      <c r="BX4" s="5">
        <v>17869</v>
      </c>
      <c r="BY4" s="5">
        <v>219</v>
      </c>
      <c r="BZ4" s="5">
        <v>73</v>
      </c>
      <c r="CA4" s="5">
        <v>1</v>
      </c>
      <c r="CB4" s="5">
        <v>0.4</v>
      </c>
      <c r="CC4" s="5">
        <v>0.01</v>
      </c>
      <c r="CD4" s="2">
        <v>0</v>
      </c>
      <c r="CE4" s="5">
        <v>1</v>
      </c>
      <c r="CF4" s="5">
        <v>39</v>
      </c>
      <c r="CG4" s="5">
        <v>33</v>
      </c>
      <c r="CH4" s="5">
        <v>12</v>
      </c>
      <c r="CI4" s="5">
        <v>29</v>
      </c>
      <c r="CJ4" s="5">
        <v>26</v>
      </c>
      <c r="CK4" s="5">
        <v>1</v>
      </c>
      <c r="CL4" s="2">
        <v>0</v>
      </c>
      <c r="CM4" s="5">
        <v>9</v>
      </c>
      <c r="CN4" s="5">
        <v>13</v>
      </c>
      <c r="CO4" s="5">
        <v>7</v>
      </c>
      <c r="CP4" s="5">
        <v>24</v>
      </c>
      <c r="CQ4" s="5">
        <v>2</v>
      </c>
      <c r="CR4" s="5">
        <v>4</v>
      </c>
      <c r="CS4" s="5">
        <v>3.1390000000000001E-2</v>
      </c>
      <c r="CT4" s="2">
        <v>0</v>
      </c>
      <c r="CU4" s="2" t="s">
        <v>138</v>
      </c>
    </row>
    <row r="5" spans="1:99" s="2" customFormat="1" x14ac:dyDescent="0.25">
      <c r="A5" s="2" t="s">
        <v>150</v>
      </c>
      <c r="C5" s="2" t="s">
        <v>151</v>
      </c>
      <c r="D5" s="2">
        <v>1897</v>
      </c>
      <c r="E5" s="2">
        <f t="shared" si="0"/>
        <v>118</v>
      </c>
      <c r="F5" s="2">
        <v>19</v>
      </c>
      <c r="G5" s="2">
        <v>19</v>
      </c>
      <c r="H5" s="2">
        <v>9</v>
      </c>
      <c r="I5" s="2">
        <v>1000</v>
      </c>
      <c r="J5" s="2">
        <v>0</v>
      </c>
      <c r="K5" s="2">
        <v>1000</v>
      </c>
      <c r="L5" s="2">
        <f t="shared" si="1"/>
        <v>43559900</v>
      </c>
      <c r="M5" s="2">
        <v>265</v>
      </c>
      <c r="N5" s="2">
        <f t="shared" si="2"/>
        <v>11543400</v>
      </c>
      <c r="O5" s="2">
        <f t="shared" si="3"/>
        <v>0.4140625</v>
      </c>
      <c r="P5" s="2">
        <f t="shared" si="4"/>
        <v>1072417.9000000001</v>
      </c>
      <c r="Q5" s="2">
        <f t="shared" si="5"/>
        <v>1.0724179</v>
      </c>
      <c r="R5" s="2">
        <v>5</v>
      </c>
      <c r="S5" s="2">
        <f t="shared" si="6"/>
        <v>12.949949999999999</v>
      </c>
      <c r="T5" s="2">
        <f t="shared" si="7"/>
        <v>3200</v>
      </c>
      <c r="U5" s="2">
        <f t="shared" si="8"/>
        <v>139400000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3.773576242701457</v>
      </c>
      <c r="AA5" s="2" t="e">
        <f t="shared" si="13"/>
        <v>#DIV/0!</v>
      </c>
      <c r="AB5" s="2">
        <f t="shared" si="14"/>
        <v>0.5958278277949669</v>
      </c>
      <c r="AC5" s="2">
        <v>19</v>
      </c>
      <c r="AD5" s="2">
        <f t="shared" si="15"/>
        <v>0.19860927593165564</v>
      </c>
      <c r="AE5" s="2" t="s">
        <v>133</v>
      </c>
      <c r="AF5" s="2">
        <f t="shared" si="16"/>
        <v>12.075471698113208</v>
      </c>
      <c r="AG5" s="2">
        <f t="shared" si="17"/>
        <v>9.8430956419683635E-2</v>
      </c>
      <c r="AH5" s="2" t="e">
        <f t="shared" si="18"/>
        <v>#DIV/0!</v>
      </c>
      <c r="AI5" s="2">
        <f t="shared" si="19"/>
        <v>0</v>
      </c>
      <c r="AJ5" s="2">
        <f t="shared" si="20"/>
        <v>0</v>
      </c>
      <c r="AK5" s="2">
        <f t="shared" si="21"/>
        <v>0</v>
      </c>
      <c r="AL5" s="2" t="s">
        <v>133</v>
      </c>
      <c r="AM5" s="2" t="s">
        <v>133</v>
      </c>
      <c r="AN5" s="2" t="s">
        <v>133</v>
      </c>
      <c r="AO5" s="2" t="s">
        <v>133</v>
      </c>
      <c r="AP5" s="2" t="s">
        <v>133</v>
      </c>
      <c r="AQ5" s="2" t="s">
        <v>133</v>
      </c>
      <c r="AR5" s="2" t="s">
        <v>133</v>
      </c>
      <c r="AS5" s="2">
        <v>0</v>
      </c>
      <c r="AT5" s="2" t="s">
        <v>133</v>
      </c>
      <c r="AU5" s="2" t="s">
        <v>133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138</v>
      </c>
    </row>
    <row r="6" spans="1:99" s="2" customFormat="1" x14ac:dyDescent="0.25">
      <c r="A6" s="2" t="s">
        <v>152</v>
      </c>
      <c r="C6" s="2" t="s">
        <v>153</v>
      </c>
      <c r="D6" s="2">
        <v>1909</v>
      </c>
      <c r="E6" s="2">
        <f t="shared" si="0"/>
        <v>106</v>
      </c>
      <c r="F6" s="2">
        <v>25</v>
      </c>
      <c r="G6" s="2">
        <v>25</v>
      </c>
      <c r="H6" s="2">
        <v>5543</v>
      </c>
      <c r="I6" s="2">
        <v>4600</v>
      </c>
      <c r="J6" s="2">
        <v>0</v>
      </c>
      <c r="K6" s="2">
        <v>4600</v>
      </c>
      <c r="L6" s="2">
        <f t="shared" si="1"/>
        <v>200375540</v>
      </c>
      <c r="M6" s="2">
        <v>504</v>
      </c>
      <c r="N6" s="2">
        <f t="shared" si="2"/>
        <v>21954240</v>
      </c>
      <c r="O6" s="2">
        <f t="shared" si="3"/>
        <v>0.78750000000000009</v>
      </c>
      <c r="P6" s="2">
        <f t="shared" si="4"/>
        <v>2039617.4400000002</v>
      </c>
      <c r="Q6" s="2">
        <f t="shared" si="5"/>
        <v>2.0396174400000002</v>
      </c>
      <c r="R6" s="2">
        <v>135</v>
      </c>
      <c r="S6" s="2">
        <f t="shared" si="6"/>
        <v>349.64864999999998</v>
      </c>
      <c r="T6" s="2">
        <f t="shared" si="7"/>
        <v>86400</v>
      </c>
      <c r="U6" s="2">
        <f t="shared" si="8"/>
        <v>3763800000</v>
      </c>
      <c r="V6" s="2">
        <v>46201.408837000003</v>
      </c>
      <c r="W6" s="2">
        <f t="shared" si="9"/>
        <v>14.0821894135176</v>
      </c>
      <c r="X6" s="2">
        <f t="shared" si="10"/>
        <v>8.7502696252747789</v>
      </c>
      <c r="Y6" s="2">
        <f t="shared" si="11"/>
        <v>2.7815746150694847</v>
      </c>
      <c r="Z6" s="2">
        <f t="shared" si="12"/>
        <v>9.1269631743116584</v>
      </c>
      <c r="AA6" s="2" t="e">
        <f t="shared" si="13"/>
        <v>#DIV/0!</v>
      </c>
      <c r="AB6" s="2">
        <f t="shared" si="14"/>
        <v>1.095235580917399</v>
      </c>
      <c r="AC6" s="2">
        <v>25</v>
      </c>
      <c r="AD6" s="2">
        <f t="shared" si="15"/>
        <v>0.36507852697246634</v>
      </c>
      <c r="AE6" s="2">
        <v>252.7</v>
      </c>
      <c r="AF6" s="2">
        <f t="shared" si="16"/>
        <v>171.42857142857142</v>
      </c>
      <c r="AG6" s="2">
        <f t="shared" si="17"/>
        <v>0.17262851830280082</v>
      </c>
      <c r="AH6" s="2" t="e">
        <f t="shared" si="18"/>
        <v>#DIV/0!</v>
      </c>
      <c r="AI6" s="2">
        <f t="shared" si="19"/>
        <v>0</v>
      </c>
      <c r="AJ6" s="2">
        <f t="shared" si="20"/>
        <v>0</v>
      </c>
      <c r="AK6" s="2">
        <f t="shared" si="21"/>
        <v>0</v>
      </c>
      <c r="AL6" s="2" t="s">
        <v>154</v>
      </c>
      <c r="AM6" s="2" t="s">
        <v>133</v>
      </c>
      <c r="AN6" s="2" t="s">
        <v>155</v>
      </c>
      <c r="AO6" s="2" t="s">
        <v>156</v>
      </c>
      <c r="AP6" s="2" t="s">
        <v>157</v>
      </c>
      <c r="AQ6" s="2" t="s">
        <v>158</v>
      </c>
      <c r="AR6" s="2" t="s">
        <v>159</v>
      </c>
      <c r="AS6" s="2">
        <v>2</v>
      </c>
      <c r="AT6" s="2" t="s">
        <v>160</v>
      </c>
      <c r="AU6" s="2" t="s">
        <v>161</v>
      </c>
      <c r="AV6" s="2">
        <v>3</v>
      </c>
      <c r="AW6" s="5">
        <v>40</v>
      </c>
      <c r="AX6" s="5">
        <v>54</v>
      </c>
      <c r="AY6" s="5">
        <v>5</v>
      </c>
      <c r="AZ6" s="5">
        <v>0.3</v>
      </c>
      <c r="BA6" s="5">
        <v>0.3</v>
      </c>
      <c r="BB6" s="2">
        <v>0</v>
      </c>
      <c r="BC6" s="2">
        <v>0</v>
      </c>
      <c r="BD6" s="2">
        <v>0</v>
      </c>
      <c r="BE6" s="5">
        <v>0.1</v>
      </c>
      <c r="BF6" s="2">
        <v>0</v>
      </c>
      <c r="BG6" s="5">
        <v>0.1</v>
      </c>
      <c r="BH6" s="2">
        <v>0</v>
      </c>
      <c r="BI6" s="5">
        <v>35.4</v>
      </c>
      <c r="BJ6" s="5">
        <v>19.3</v>
      </c>
      <c r="BK6" s="5">
        <v>9.9</v>
      </c>
      <c r="BL6" s="5">
        <v>34.5</v>
      </c>
      <c r="BM6" s="2">
        <v>0</v>
      </c>
      <c r="BN6" s="2">
        <v>0</v>
      </c>
      <c r="BO6" s="5">
        <v>652</v>
      </c>
      <c r="BP6" s="5">
        <v>756</v>
      </c>
      <c r="BQ6" s="5">
        <v>1</v>
      </c>
      <c r="BR6" s="5">
        <v>1</v>
      </c>
      <c r="BS6" s="5">
        <v>0.04</v>
      </c>
      <c r="BT6" s="5">
        <v>0.04</v>
      </c>
      <c r="BU6" s="5">
        <v>2233</v>
      </c>
      <c r="BV6" s="5">
        <v>3</v>
      </c>
      <c r="BW6" s="5">
        <v>0.12</v>
      </c>
      <c r="BX6" s="5">
        <v>225459</v>
      </c>
      <c r="BY6" s="5">
        <v>46793</v>
      </c>
      <c r="BZ6" s="5">
        <v>281</v>
      </c>
      <c r="CA6" s="5">
        <v>58</v>
      </c>
      <c r="CB6" s="5">
        <v>1.03</v>
      </c>
      <c r="CC6" s="5">
        <v>0.23</v>
      </c>
      <c r="CD6" s="5">
        <v>4</v>
      </c>
      <c r="CE6" s="5">
        <v>2</v>
      </c>
      <c r="CF6" s="5">
        <v>64</v>
      </c>
      <c r="CG6" s="5">
        <v>54</v>
      </c>
      <c r="CH6" s="5">
        <v>3</v>
      </c>
      <c r="CI6" s="2">
        <v>0</v>
      </c>
      <c r="CJ6" s="2">
        <v>0</v>
      </c>
      <c r="CK6" s="2">
        <v>0</v>
      </c>
      <c r="CL6" s="2">
        <v>0</v>
      </c>
      <c r="CM6" s="5">
        <v>6</v>
      </c>
      <c r="CN6" s="5">
        <v>7</v>
      </c>
      <c r="CO6" s="5">
        <v>2</v>
      </c>
      <c r="CP6" s="5">
        <v>6</v>
      </c>
      <c r="CQ6" s="5">
        <v>21</v>
      </c>
      <c r="CR6" s="5">
        <v>32</v>
      </c>
      <c r="CS6" s="5">
        <v>0.73626999999999998</v>
      </c>
      <c r="CT6" s="5">
        <v>0.60741999999999996</v>
      </c>
      <c r="CU6" s="2" t="s">
        <v>138</v>
      </c>
    </row>
    <row r="7" spans="1:99" s="2" customFormat="1" x14ac:dyDescent="0.25">
      <c r="A7" s="2" t="s">
        <v>162</v>
      </c>
      <c r="C7" s="2" t="s">
        <v>163</v>
      </c>
      <c r="D7" s="2">
        <v>1908</v>
      </c>
      <c r="E7" s="2">
        <f t="shared" si="0"/>
        <v>107</v>
      </c>
      <c r="F7" s="2">
        <v>23</v>
      </c>
      <c r="G7" s="2">
        <v>23</v>
      </c>
      <c r="H7" s="2">
        <v>103</v>
      </c>
      <c r="I7" s="2">
        <v>19280</v>
      </c>
      <c r="J7" s="2">
        <v>0</v>
      </c>
      <c r="K7" s="2">
        <v>19280</v>
      </c>
      <c r="L7" s="2">
        <f t="shared" si="1"/>
        <v>839834872</v>
      </c>
      <c r="M7" s="2">
        <v>2440</v>
      </c>
      <c r="N7" s="2">
        <f t="shared" si="2"/>
        <v>106286400</v>
      </c>
      <c r="O7" s="2">
        <f t="shared" si="3"/>
        <v>3.8125</v>
      </c>
      <c r="P7" s="2">
        <f t="shared" si="4"/>
        <v>9874338.4000000004</v>
      </c>
      <c r="Q7" s="2">
        <f t="shared" si="5"/>
        <v>9.874338400000001</v>
      </c>
      <c r="R7" s="2">
        <v>60.8</v>
      </c>
      <c r="S7" s="2">
        <f t="shared" si="6"/>
        <v>157.47139199999998</v>
      </c>
      <c r="T7" s="2">
        <f t="shared" si="7"/>
        <v>38912</v>
      </c>
      <c r="U7" s="2">
        <f t="shared" si="8"/>
        <v>1695104000</v>
      </c>
      <c r="V7" s="2">
        <v>115969.81828000001</v>
      </c>
      <c r="W7" s="2">
        <f t="shared" si="9"/>
        <v>35.347600611743999</v>
      </c>
      <c r="X7" s="2">
        <f t="shared" si="10"/>
        <v>21.963987763322322</v>
      </c>
      <c r="Y7" s="2">
        <f t="shared" si="11"/>
        <v>3.1732247071991959</v>
      </c>
      <c r="Z7" s="2">
        <f t="shared" si="12"/>
        <v>7.9016212045943792</v>
      </c>
      <c r="AA7" s="2" t="e">
        <f t="shared" si="13"/>
        <v>#DIV/0!</v>
      </c>
      <c r="AB7" s="2">
        <f t="shared" si="14"/>
        <v>1.0306462440775277</v>
      </c>
      <c r="AC7" s="2">
        <v>23</v>
      </c>
      <c r="AD7" s="2">
        <f t="shared" si="15"/>
        <v>0.34354874802584257</v>
      </c>
      <c r="AE7" s="2">
        <v>18.120699999999999</v>
      </c>
      <c r="AF7" s="2">
        <f t="shared" si="16"/>
        <v>15.947540983606558</v>
      </c>
      <c r="AG7" s="2">
        <f t="shared" si="17"/>
        <v>6.792393003767265E-2</v>
      </c>
      <c r="AH7" s="2" t="e">
        <f t="shared" si="18"/>
        <v>#DIV/0!</v>
      </c>
      <c r="AI7" s="2">
        <f t="shared" si="19"/>
        <v>0</v>
      </c>
      <c r="AJ7" s="2">
        <f t="shared" si="20"/>
        <v>0</v>
      </c>
      <c r="AK7" s="2">
        <f t="shared" si="21"/>
        <v>0</v>
      </c>
      <c r="AL7" s="2" t="s">
        <v>164</v>
      </c>
      <c r="AM7" s="2" t="s">
        <v>165</v>
      </c>
      <c r="AN7" s="2" t="s">
        <v>166</v>
      </c>
      <c r="AO7" s="2" t="s">
        <v>167</v>
      </c>
      <c r="AP7" s="2" t="s">
        <v>168</v>
      </c>
      <c r="AQ7" s="2" t="s">
        <v>169</v>
      </c>
      <c r="AR7" s="2" t="s">
        <v>170</v>
      </c>
      <c r="AS7" s="2">
        <v>2</v>
      </c>
      <c r="AT7" s="2" t="s">
        <v>171</v>
      </c>
      <c r="AU7" s="2" t="s">
        <v>172</v>
      </c>
      <c r="AV7" s="2">
        <v>3</v>
      </c>
      <c r="AW7" s="5">
        <v>86</v>
      </c>
      <c r="AX7" s="5">
        <v>12</v>
      </c>
      <c r="AY7" s="5">
        <v>2</v>
      </c>
      <c r="AZ7" s="5">
        <v>4</v>
      </c>
      <c r="BA7" s="5">
        <v>0.9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5">
        <v>64.7</v>
      </c>
      <c r="BJ7" s="5">
        <v>18.399999999999999</v>
      </c>
      <c r="BK7" s="5">
        <v>8.1999999999999993</v>
      </c>
      <c r="BL7" s="5">
        <v>3.8</v>
      </c>
      <c r="BM7" s="2">
        <v>0</v>
      </c>
      <c r="BN7" s="2">
        <v>0</v>
      </c>
      <c r="BO7" s="5">
        <v>441</v>
      </c>
      <c r="BP7" s="5">
        <v>285</v>
      </c>
      <c r="BQ7" s="5">
        <v>3</v>
      </c>
      <c r="BR7" s="5">
        <v>2</v>
      </c>
      <c r="BS7" s="5">
        <v>0.03</v>
      </c>
      <c r="BT7" s="5">
        <v>0.02</v>
      </c>
      <c r="BU7" s="5">
        <v>919</v>
      </c>
      <c r="BV7" s="5">
        <v>6</v>
      </c>
      <c r="BW7" s="5">
        <v>7.0000000000000007E-2</v>
      </c>
      <c r="BX7" s="5">
        <v>4801</v>
      </c>
      <c r="BY7" s="5">
        <v>187</v>
      </c>
      <c r="BZ7" s="5">
        <v>30</v>
      </c>
      <c r="CA7" s="5">
        <v>1</v>
      </c>
      <c r="CB7" s="5">
        <v>0.31</v>
      </c>
      <c r="CC7" s="5">
        <v>0.01</v>
      </c>
      <c r="CD7" s="5">
        <v>1</v>
      </c>
      <c r="CE7" s="5">
        <v>1</v>
      </c>
      <c r="CF7" s="5">
        <v>4</v>
      </c>
      <c r="CG7" s="5">
        <v>3</v>
      </c>
      <c r="CH7" s="5">
        <v>17</v>
      </c>
      <c r="CI7" s="2">
        <v>0</v>
      </c>
      <c r="CJ7" s="2">
        <v>0</v>
      </c>
      <c r="CK7" s="2">
        <v>0</v>
      </c>
      <c r="CL7" s="2">
        <v>0</v>
      </c>
      <c r="CM7" s="5">
        <v>51</v>
      </c>
      <c r="CN7" s="5">
        <v>47</v>
      </c>
      <c r="CO7" s="5">
        <v>9</v>
      </c>
      <c r="CP7" s="5">
        <v>24</v>
      </c>
      <c r="CQ7" s="5">
        <v>18</v>
      </c>
      <c r="CR7" s="5">
        <v>25</v>
      </c>
      <c r="CS7" s="5">
        <v>0.41949999999999998</v>
      </c>
      <c r="CT7" s="5">
        <v>0.23053000000000001</v>
      </c>
      <c r="CU7" s="2" t="s">
        <v>138</v>
      </c>
    </row>
    <row r="8" spans="1:99" s="2" customFormat="1" x14ac:dyDescent="0.25">
      <c r="A8" s="2" t="s">
        <v>173</v>
      </c>
      <c r="C8" s="2" t="s">
        <v>174</v>
      </c>
      <c r="D8" s="2">
        <v>1910</v>
      </c>
      <c r="E8" s="2">
        <f t="shared" si="0"/>
        <v>105</v>
      </c>
      <c r="F8" s="2">
        <v>113</v>
      </c>
      <c r="G8" s="2">
        <v>113</v>
      </c>
      <c r="H8" s="2">
        <v>77700</v>
      </c>
      <c r="I8" s="2">
        <v>191500</v>
      </c>
      <c r="J8" s="2">
        <v>0</v>
      </c>
      <c r="K8" s="2">
        <v>191500</v>
      </c>
      <c r="L8" s="2">
        <f t="shared" si="1"/>
        <v>8341720850</v>
      </c>
      <c r="M8" s="2">
        <v>3776</v>
      </c>
      <c r="N8" s="2">
        <f t="shared" si="2"/>
        <v>164482560</v>
      </c>
      <c r="O8" s="2">
        <f t="shared" si="3"/>
        <v>5.9</v>
      </c>
      <c r="P8" s="2">
        <f t="shared" si="4"/>
        <v>15280943.360000001</v>
      </c>
      <c r="Q8" s="2">
        <f t="shared" si="5"/>
        <v>15.28094336</v>
      </c>
      <c r="R8" s="2">
        <v>1600</v>
      </c>
      <c r="S8" s="2">
        <f t="shared" si="6"/>
        <v>4143.9839999999995</v>
      </c>
      <c r="T8" s="2">
        <f t="shared" si="7"/>
        <v>1024000</v>
      </c>
      <c r="U8" s="2">
        <f t="shared" si="8"/>
        <v>44608000000</v>
      </c>
      <c r="V8" s="2">
        <v>136169.7205</v>
      </c>
      <c r="W8" s="2">
        <f t="shared" si="9"/>
        <v>41.504530808399998</v>
      </c>
      <c r="X8" s="2">
        <f t="shared" si="10"/>
        <v>25.789728044377</v>
      </c>
      <c r="Y8" s="2">
        <f t="shared" si="11"/>
        <v>2.9951275151713057</v>
      </c>
      <c r="Z8" s="2">
        <f t="shared" si="12"/>
        <v>50.714925947164247</v>
      </c>
      <c r="AA8" s="2" t="e">
        <f t="shared" si="13"/>
        <v>#DIV/0!</v>
      </c>
      <c r="AB8" s="2">
        <f t="shared" si="14"/>
        <v>1.3464139631990506</v>
      </c>
      <c r="AC8" s="2">
        <v>113</v>
      </c>
      <c r="AD8" s="2">
        <f t="shared" si="15"/>
        <v>0.44880465439968359</v>
      </c>
      <c r="AE8" s="2">
        <v>467.34100000000001</v>
      </c>
      <c r="AF8" s="2">
        <f t="shared" si="16"/>
        <v>271.18644067796612</v>
      </c>
      <c r="AG8" s="2">
        <f t="shared" si="17"/>
        <v>0.35044616823545977</v>
      </c>
      <c r="AH8" s="2" t="e">
        <f t="shared" si="18"/>
        <v>#DIV/0!</v>
      </c>
      <c r="AI8" s="2">
        <f t="shared" si="19"/>
        <v>0</v>
      </c>
      <c r="AJ8" s="2">
        <f t="shared" si="20"/>
        <v>0</v>
      </c>
      <c r="AK8" s="2">
        <f t="shared" si="21"/>
        <v>0</v>
      </c>
      <c r="AL8" s="2" t="s">
        <v>175</v>
      </c>
      <c r="AM8" s="2" t="s">
        <v>176</v>
      </c>
      <c r="AN8" s="2" t="s">
        <v>177</v>
      </c>
      <c r="AO8" s="2" t="s">
        <v>178</v>
      </c>
      <c r="AP8" s="2" t="s">
        <v>179</v>
      </c>
      <c r="AQ8" s="2" t="s">
        <v>180</v>
      </c>
      <c r="AR8" s="2" t="s">
        <v>181</v>
      </c>
      <c r="AS8" s="2">
        <v>4</v>
      </c>
      <c r="AT8" s="2" t="s">
        <v>182</v>
      </c>
      <c r="AU8" s="2" t="s">
        <v>183</v>
      </c>
      <c r="AV8" s="2">
        <v>3</v>
      </c>
      <c r="AW8" s="5">
        <v>54</v>
      </c>
      <c r="AX8" s="5">
        <v>45</v>
      </c>
      <c r="AY8" s="5">
        <v>1</v>
      </c>
      <c r="AZ8" s="5">
        <v>0.5</v>
      </c>
      <c r="BA8" s="5">
        <v>1.3</v>
      </c>
      <c r="BB8" s="5">
        <v>0.1</v>
      </c>
      <c r="BC8" s="5">
        <v>0.1</v>
      </c>
      <c r="BD8" s="2">
        <v>0</v>
      </c>
      <c r="BE8" s="5">
        <v>0.1</v>
      </c>
      <c r="BF8" s="5">
        <v>0.4</v>
      </c>
      <c r="BG8" s="5">
        <v>18.899999999999999</v>
      </c>
      <c r="BH8" s="5">
        <v>0.1</v>
      </c>
      <c r="BI8" s="5">
        <v>36.4</v>
      </c>
      <c r="BJ8" s="5">
        <v>25.7</v>
      </c>
      <c r="BK8" s="5">
        <v>8.1</v>
      </c>
      <c r="BL8" s="5">
        <v>4.5</v>
      </c>
      <c r="BM8" s="2">
        <v>0</v>
      </c>
      <c r="BN8" s="5">
        <v>3.8</v>
      </c>
      <c r="BO8" s="5">
        <v>30179</v>
      </c>
      <c r="BP8" s="5">
        <v>8310</v>
      </c>
      <c r="BQ8" s="5">
        <v>8</v>
      </c>
      <c r="BR8" s="5">
        <v>2</v>
      </c>
      <c r="BS8" s="5">
        <v>0.04</v>
      </c>
      <c r="BT8" s="5">
        <v>0.01</v>
      </c>
      <c r="BU8" s="5">
        <v>36902</v>
      </c>
      <c r="BV8" s="5">
        <v>9</v>
      </c>
      <c r="BW8" s="5">
        <v>0.05</v>
      </c>
      <c r="BX8" s="5">
        <v>424886</v>
      </c>
      <c r="BY8" s="5">
        <v>71154</v>
      </c>
      <c r="BZ8" s="5">
        <v>106</v>
      </c>
      <c r="CA8" s="5">
        <v>18</v>
      </c>
      <c r="CB8" s="5">
        <v>1.06</v>
      </c>
      <c r="CC8" s="5">
        <v>0.18</v>
      </c>
      <c r="CD8" s="5">
        <v>5</v>
      </c>
      <c r="CE8" s="5">
        <v>4</v>
      </c>
      <c r="CF8" s="5">
        <v>11</v>
      </c>
      <c r="CG8" s="5">
        <v>9</v>
      </c>
      <c r="CH8" s="5">
        <v>14</v>
      </c>
      <c r="CI8" s="5">
        <v>15</v>
      </c>
      <c r="CJ8" s="5">
        <v>11</v>
      </c>
      <c r="CK8" s="5">
        <v>12</v>
      </c>
      <c r="CL8" s="2">
        <v>0</v>
      </c>
      <c r="CM8" s="5">
        <v>21</v>
      </c>
      <c r="CN8" s="5">
        <v>24</v>
      </c>
      <c r="CO8" s="5">
        <v>9</v>
      </c>
      <c r="CP8" s="5">
        <v>29</v>
      </c>
      <c r="CQ8" s="5">
        <v>14</v>
      </c>
      <c r="CR8" s="5">
        <v>24</v>
      </c>
      <c r="CS8" s="5">
        <v>0.51837999999999995</v>
      </c>
      <c r="CT8" s="5">
        <v>0.26863999999999999</v>
      </c>
      <c r="CU8" s="2" t="s">
        <v>138</v>
      </c>
    </row>
    <row r="9" spans="1:99" s="2" customFormat="1" x14ac:dyDescent="0.25">
      <c r="A9" s="2" t="s">
        <v>184</v>
      </c>
      <c r="C9" s="2" t="s">
        <v>185</v>
      </c>
      <c r="D9" s="2">
        <v>1941</v>
      </c>
      <c r="E9" s="2">
        <f t="shared" si="0"/>
        <v>74</v>
      </c>
      <c r="F9" s="2">
        <v>117</v>
      </c>
      <c r="G9" s="2">
        <v>117</v>
      </c>
      <c r="H9" s="2">
        <v>10300</v>
      </c>
      <c r="I9" s="2">
        <v>30000</v>
      </c>
      <c r="J9" s="2">
        <v>0</v>
      </c>
      <c r="K9" s="2">
        <v>30000</v>
      </c>
      <c r="L9" s="2">
        <f t="shared" si="1"/>
        <v>1306797000</v>
      </c>
      <c r="M9" s="2">
        <v>572</v>
      </c>
      <c r="N9" s="2">
        <f t="shared" si="2"/>
        <v>24916320</v>
      </c>
      <c r="O9" s="2">
        <f t="shared" si="3"/>
        <v>0.89375000000000004</v>
      </c>
      <c r="P9" s="2">
        <f t="shared" si="4"/>
        <v>2314803.92</v>
      </c>
      <c r="Q9" s="2">
        <f t="shared" si="5"/>
        <v>2.3148039200000001</v>
      </c>
      <c r="R9" s="2">
        <v>283</v>
      </c>
      <c r="S9" s="2">
        <f t="shared" si="6"/>
        <v>732.9671699999999</v>
      </c>
      <c r="T9" s="2">
        <f t="shared" si="7"/>
        <v>181120</v>
      </c>
      <c r="U9" s="2">
        <f t="shared" si="8"/>
        <v>7890040000</v>
      </c>
      <c r="V9" s="2">
        <v>46297.235085</v>
      </c>
      <c r="W9" s="2">
        <f t="shared" si="9"/>
        <v>14.111397253907999</v>
      </c>
      <c r="X9" s="2">
        <f t="shared" si="10"/>
        <v>8.7684185416884901</v>
      </c>
      <c r="Y9" s="2">
        <f t="shared" si="11"/>
        <v>2.6164220743602535</v>
      </c>
      <c r="Z9" s="2">
        <f t="shared" si="12"/>
        <v>52.447432044539482</v>
      </c>
      <c r="AA9" s="2" t="e">
        <f t="shared" si="13"/>
        <v>#DIV/0!</v>
      </c>
      <c r="AB9" s="2">
        <f t="shared" si="14"/>
        <v>1.3448059498599867</v>
      </c>
      <c r="AC9" s="2">
        <v>117</v>
      </c>
      <c r="AD9" s="2">
        <f t="shared" si="15"/>
        <v>0.44826864995332893</v>
      </c>
      <c r="AE9" s="2">
        <v>162.91499999999999</v>
      </c>
      <c r="AF9" s="2">
        <f t="shared" si="16"/>
        <v>316.64335664335664</v>
      </c>
      <c r="AG9" s="2">
        <f t="shared" si="17"/>
        <v>0.93116732377670663</v>
      </c>
      <c r="AH9" s="2" t="e">
        <f t="shared" si="18"/>
        <v>#DIV/0!</v>
      </c>
      <c r="AI9" s="2">
        <f t="shared" si="19"/>
        <v>0</v>
      </c>
      <c r="AJ9" s="2">
        <f t="shared" si="20"/>
        <v>0</v>
      </c>
      <c r="AK9" s="2">
        <f t="shared" si="21"/>
        <v>0</v>
      </c>
      <c r="AL9" s="2" t="s">
        <v>186</v>
      </c>
      <c r="AM9" s="2" t="s">
        <v>187</v>
      </c>
      <c r="AN9" s="2" t="s">
        <v>188</v>
      </c>
      <c r="AO9" s="2" t="s">
        <v>189</v>
      </c>
      <c r="AP9" s="2" t="s">
        <v>190</v>
      </c>
      <c r="AQ9" s="2" t="s">
        <v>191</v>
      </c>
      <c r="AR9" s="2" t="s">
        <v>192</v>
      </c>
      <c r="AS9" s="2">
        <v>3</v>
      </c>
      <c r="AT9" s="2" t="s">
        <v>193</v>
      </c>
      <c r="AU9" s="2" t="s">
        <v>194</v>
      </c>
      <c r="AV9" s="2">
        <v>3</v>
      </c>
      <c r="AW9" s="5">
        <v>51</v>
      </c>
      <c r="AX9" s="5">
        <v>47</v>
      </c>
      <c r="AY9" s="5">
        <v>1</v>
      </c>
      <c r="AZ9" s="5">
        <v>0.4</v>
      </c>
      <c r="BA9" s="5">
        <v>1.3</v>
      </c>
      <c r="BB9" s="2">
        <v>0</v>
      </c>
      <c r="BC9" s="2">
        <v>0</v>
      </c>
      <c r="BD9" s="2">
        <v>0</v>
      </c>
      <c r="BE9" s="2">
        <v>0</v>
      </c>
      <c r="BF9" s="5">
        <v>0.9</v>
      </c>
      <c r="BG9" s="5">
        <v>16.5</v>
      </c>
      <c r="BH9" s="5">
        <v>0.1</v>
      </c>
      <c r="BI9" s="5">
        <v>52.2</v>
      </c>
      <c r="BJ9" s="5">
        <v>25.3</v>
      </c>
      <c r="BK9" s="5">
        <v>0.9</v>
      </c>
      <c r="BL9" s="5">
        <v>0.3</v>
      </c>
      <c r="BM9" s="2">
        <v>0</v>
      </c>
      <c r="BN9" s="5">
        <v>2.1</v>
      </c>
      <c r="BO9" s="5">
        <v>8571</v>
      </c>
      <c r="BP9" s="5">
        <v>1806</v>
      </c>
      <c r="BQ9" s="5">
        <v>12</v>
      </c>
      <c r="BR9" s="5">
        <v>2</v>
      </c>
      <c r="BS9" s="5">
        <v>0.09</v>
      </c>
      <c r="BT9" s="5">
        <v>0.02</v>
      </c>
      <c r="BU9" s="5">
        <v>10748</v>
      </c>
      <c r="BV9" s="5">
        <v>15</v>
      </c>
      <c r="BW9" s="5">
        <v>0.12</v>
      </c>
      <c r="BX9" s="5">
        <v>61149</v>
      </c>
      <c r="BY9" s="5">
        <v>8894</v>
      </c>
      <c r="BZ9" s="5">
        <v>83</v>
      </c>
      <c r="CA9" s="5">
        <v>12</v>
      </c>
      <c r="CB9" s="5">
        <v>0.42</v>
      </c>
      <c r="CC9" s="5">
        <v>0.06</v>
      </c>
      <c r="CD9" s="5">
        <v>5</v>
      </c>
      <c r="CE9" s="5">
        <v>3</v>
      </c>
      <c r="CF9" s="5">
        <v>3</v>
      </c>
      <c r="CG9" s="5">
        <v>2</v>
      </c>
      <c r="CH9" s="5">
        <v>17</v>
      </c>
      <c r="CI9" s="5">
        <v>14</v>
      </c>
      <c r="CJ9" s="5">
        <v>11</v>
      </c>
      <c r="CK9" s="5">
        <v>5</v>
      </c>
      <c r="CL9" s="2">
        <v>0</v>
      </c>
      <c r="CM9" s="5">
        <v>44</v>
      </c>
      <c r="CN9" s="5">
        <v>48</v>
      </c>
      <c r="CO9" s="5">
        <v>12</v>
      </c>
      <c r="CP9" s="5">
        <v>35</v>
      </c>
      <c r="CQ9" s="5">
        <v>1</v>
      </c>
      <c r="CR9" s="5">
        <v>1</v>
      </c>
      <c r="CS9" s="5">
        <v>0.49006</v>
      </c>
      <c r="CT9" s="5">
        <v>0.34386</v>
      </c>
      <c r="CU9" s="2" t="s">
        <v>138</v>
      </c>
    </row>
    <row r="10" spans="1:99" s="2" customFormat="1" x14ac:dyDescent="0.25">
      <c r="A10" s="2" t="s">
        <v>195</v>
      </c>
      <c r="C10" s="2" t="s">
        <v>196</v>
      </c>
      <c r="D10" s="2">
        <v>1911</v>
      </c>
      <c r="E10" s="2">
        <f t="shared" si="0"/>
        <v>104</v>
      </c>
      <c r="F10" s="2">
        <v>217</v>
      </c>
      <c r="G10" s="2">
        <v>217</v>
      </c>
      <c r="H10" s="2">
        <v>3360</v>
      </c>
      <c r="I10" s="2">
        <v>230650</v>
      </c>
      <c r="J10" s="2">
        <v>0</v>
      </c>
      <c r="K10" s="2">
        <v>230650</v>
      </c>
      <c r="L10" s="2">
        <f t="shared" si="1"/>
        <v>10047090935</v>
      </c>
      <c r="M10" s="2">
        <v>3400</v>
      </c>
      <c r="N10" s="2">
        <f t="shared" si="2"/>
        <v>148104000</v>
      </c>
      <c r="O10" s="2">
        <f t="shared" si="3"/>
        <v>5.3125</v>
      </c>
      <c r="P10" s="2">
        <f t="shared" si="4"/>
        <v>13759324</v>
      </c>
      <c r="Q10" s="2">
        <f t="shared" si="5"/>
        <v>13.759324000000001</v>
      </c>
      <c r="R10" s="2">
        <v>1610</v>
      </c>
      <c r="S10" s="2">
        <f t="shared" si="6"/>
        <v>4169.8838999999998</v>
      </c>
      <c r="T10" s="2">
        <f t="shared" si="7"/>
        <v>1030400</v>
      </c>
      <c r="U10" s="2">
        <f t="shared" si="8"/>
        <v>44886800000</v>
      </c>
      <c r="V10" s="2">
        <v>210206.07573000001</v>
      </c>
      <c r="W10" s="2">
        <f t="shared" si="9"/>
        <v>64.070811882504003</v>
      </c>
      <c r="X10" s="2">
        <f t="shared" si="10"/>
        <v>39.811769506807622</v>
      </c>
      <c r="Y10" s="2">
        <f t="shared" si="11"/>
        <v>4.8725529770353182</v>
      </c>
      <c r="Z10" s="2">
        <f t="shared" si="12"/>
        <v>67.838079558958569</v>
      </c>
      <c r="AA10" s="2" t="e">
        <f t="shared" si="13"/>
        <v>#DIV/0!</v>
      </c>
      <c r="AB10" s="2">
        <f t="shared" si="14"/>
        <v>0.93785363445564851</v>
      </c>
      <c r="AC10" s="2">
        <v>217</v>
      </c>
      <c r="AD10" s="2">
        <f t="shared" si="15"/>
        <v>0.3126178781518828</v>
      </c>
      <c r="AE10" s="2">
        <v>0.3427</v>
      </c>
      <c r="AF10" s="2">
        <f t="shared" si="16"/>
        <v>303.05882352941177</v>
      </c>
      <c r="AG10" s="2">
        <f t="shared" si="17"/>
        <v>0.49400983970488999</v>
      </c>
      <c r="AH10" s="2" t="e">
        <f t="shared" si="18"/>
        <v>#DIV/0!</v>
      </c>
      <c r="AI10" s="2">
        <f t="shared" si="19"/>
        <v>0</v>
      </c>
      <c r="AJ10" s="2">
        <f t="shared" si="20"/>
        <v>0</v>
      </c>
      <c r="AK10" s="2">
        <f t="shared" si="21"/>
        <v>0</v>
      </c>
      <c r="AL10" s="2" t="s">
        <v>197</v>
      </c>
      <c r="AM10" s="2" t="s">
        <v>198</v>
      </c>
      <c r="AN10" s="2" t="s">
        <v>199</v>
      </c>
      <c r="AO10" s="2" t="s">
        <v>200</v>
      </c>
      <c r="AP10" s="2" t="s">
        <v>201</v>
      </c>
      <c r="AQ10" s="2" t="s">
        <v>202</v>
      </c>
      <c r="AR10" s="2" t="s">
        <v>170</v>
      </c>
      <c r="AS10" s="2">
        <v>1</v>
      </c>
      <c r="AT10" s="2" t="s">
        <v>203</v>
      </c>
      <c r="AU10" s="2" t="s">
        <v>204</v>
      </c>
      <c r="AV10" s="2">
        <v>3</v>
      </c>
      <c r="AW10" s="5">
        <v>100</v>
      </c>
      <c r="AX10" s="2">
        <v>0</v>
      </c>
      <c r="AY10" s="2">
        <v>0</v>
      </c>
      <c r="AZ10" s="2">
        <v>0</v>
      </c>
      <c r="BA10" s="5">
        <v>0.2</v>
      </c>
      <c r="BB10" s="2">
        <v>0</v>
      </c>
      <c r="BC10" s="2">
        <v>0</v>
      </c>
      <c r="BD10" s="2">
        <v>0</v>
      </c>
      <c r="BE10" s="2">
        <v>0</v>
      </c>
      <c r="BF10" s="5">
        <v>1.2</v>
      </c>
      <c r="BG10" s="2">
        <v>0</v>
      </c>
      <c r="BH10" s="2">
        <v>0</v>
      </c>
      <c r="BI10" s="5">
        <v>91.3</v>
      </c>
      <c r="BJ10" s="5">
        <v>6.6</v>
      </c>
      <c r="BK10" s="5">
        <v>0.6</v>
      </c>
      <c r="BL10" s="2">
        <v>0</v>
      </c>
      <c r="BM10" s="2">
        <v>0</v>
      </c>
      <c r="BN10" s="2">
        <v>0</v>
      </c>
      <c r="BO10" s="5">
        <v>17</v>
      </c>
      <c r="BP10" s="5">
        <v>11</v>
      </c>
      <c r="BQ10" s="5">
        <v>1</v>
      </c>
      <c r="BR10" s="5">
        <v>1</v>
      </c>
      <c r="BS10" s="5">
        <v>0.04</v>
      </c>
      <c r="BT10" s="5">
        <v>0.03</v>
      </c>
      <c r="BU10" s="5">
        <v>43</v>
      </c>
      <c r="BV10" s="5">
        <v>4</v>
      </c>
      <c r="BW10" s="5">
        <v>0.1</v>
      </c>
      <c r="BX10" s="5">
        <v>632</v>
      </c>
      <c r="BY10" s="5">
        <v>108</v>
      </c>
      <c r="BZ10" s="5">
        <v>53</v>
      </c>
      <c r="CA10" s="5">
        <v>9</v>
      </c>
      <c r="CB10" s="5">
        <v>2.17</v>
      </c>
      <c r="CC10" s="5">
        <v>0.37</v>
      </c>
      <c r="CD10" s="2">
        <v>0</v>
      </c>
      <c r="CE10" s="2">
        <v>0</v>
      </c>
      <c r="CF10" s="5">
        <v>3</v>
      </c>
      <c r="CG10" s="5">
        <v>2</v>
      </c>
      <c r="CH10" s="5">
        <v>15</v>
      </c>
      <c r="CI10" s="5">
        <v>1</v>
      </c>
      <c r="CJ10" s="5">
        <v>1</v>
      </c>
      <c r="CK10" s="2">
        <v>0</v>
      </c>
      <c r="CL10" s="2">
        <v>0</v>
      </c>
      <c r="CM10" s="5">
        <v>77</v>
      </c>
      <c r="CN10" s="5">
        <v>86</v>
      </c>
      <c r="CO10" s="5">
        <v>3</v>
      </c>
      <c r="CP10" s="5">
        <v>10</v>
      </c>
      <c r="CQ10" s="5">
        <v>1</v>
      </c>
      <c r="CR10" s="5">
        <v>1</v>
      </c>
      <c r="CS10" s="5">
        <v>0.24748999999999999</v>
      </c>
      <c r="CT10" s="5">
        <v>9.2119999999999994E-2</v>
      </c>
      <c r="CU10" s="2" t="s">
        <v>138</v>
      </c>
    </row>
    <row r="11" spans="1:99" s="2" customFormat="1" x14ac:dyDescent="0.25">
      <c r="A11" s="2" t="s">
        <v>205</v>
      </c>
      <c r="C11" s="2" t="s">
        <v>206</v>
      </c>
      <c r="D11" s="2">
        <v>1920</v>
      </c>
      <c r="E11" s="2">
        <f t="shared" si="0"/>
        <v>95</v>
      </c>
      <c r="F11" s="2">
        <v>84</v>
      </c>
      <c r="G11" s="2">
        <v>84</v>
      </c>
      <c r="H11" s="2">
        <v>544</v>
      </c>
      <c r="I11" s="2">
        <v>30000</v>
      </c>
      <c r="J11" s="2">
        <v>0</v>
      </c>
      <c r="K11" s="2">
        <v>30000</v>
      </c>
      <c r="L11" s="2">
        <f t="shared" si="1"/>
        <v>1306797000</v>
      </c>
      <c r="M11" s="2">
        <v>1050</v>
      </c>
      <c r="N11" s="2">
        <f t="shared" si="2"/>
        <v>45738000</v>
      </c>
      <c r="O11" s="2">
        <f t="shared" si="3"/>
        <v>1.640625</v>
      </c>
      <c r="P11" s="2">
        <f t="shared" si="4"/>
        <v>4249203</v>
      </c>
      <c r="Q11" s="2">
        <f t="shared" si="5"/>
        <v>4.2492030000000005</v>
      </c>
      <c r="R11" s="2">
        <v>128</v>
      </c>
      <c r="S11" s="2">
        <f t="shared" si="6"/>
        <v>331.51871999999997</v>
      </c>
      <c r="T11" s="2">
        <f t="shared" si="7"/>
        <v>81920</v>
      </c>
      <c r="U11" s="2">
        <f t="shared" si="8"/>
        <v>3568640000</v>
      </c>
      <c r="V11" s="2">
        <v>60126.619762000002</v>
      </c>
      <c r="W11" s="2">
        <f t="shared" si="9"/>
        <v>18.326593703457601</v>
      </c>
      <c r="X11" s="2">
        <f t="shared" si="10"/>
        <v>11.387621023204229</v>
      </c>
      <c r="Y11" s="2">
        <f t="shared" si="11"/>
        <v>2.5079732683309715</v>
      </c>
      <c r="Z11" s="2">
        <f t="shared" si="12"/>
        <v>28.571362980453891</v>
      </c>
      <c r="AA11" s="2" t="e">
        <f t="shared" si="13"/>
        <v>#DIV/0!</v>
      </c>
      <c r="AB11" s="2">
        <f t="shared" si="14"/>
        <v>1.020405820730496</v>
      </c>
      <c r="AC11" s="2">
        <v>84</v>
      </c>
      <c r="AD11" s="2">
        <f t="shared" si="15"/>
        <v>0.34013527357683204</v>
      </c>
      <c r="AE11" s="2">
        <v>1.1837</v>
      </c>
      <c r="AF11" s="2">
        <f t="shared" si="16"/>
        <v>78.019047619047626</v>
      </c>
      <c r="AG11" s="2">
        <f t="shared" si="17"/>
        <v>0.37440170863611333</v>
      </c>
      <c r="AH11" s="2" t="e">
        <f t="shared" si="18"/>
        <v>#DIV/0!</v>
      </c>
      <c r="AI11" s="2">
        <f t="shared" si="19"/>
        <v>0</v>
      </c>
      <c r="AJ11" s="2">
        <f t="shared" si="20"/>
        <v>0</v>
      </c>
      <c r="AK11" s="2">
        <f t="shared" si="21"/>
        <v>0</v>
      </c>
      <c r="AL11" s="2" t="s">
        <v>207</v>
      </c>
      <c r="AM11" s="2" t="s">
        <v>208</v>
      </c>
      <c r="AN11" s="2" t="s">
        <v>209</v>
      </c>
      <c r="AO11" s="2" t="s">
        <v>210</v>
      </c>
      <c r="AP11" s="2" t="s">
        <v>211</v>
      </c>
      <c r="AQ11" s="2" t="s">
        <v>202</v>
      </c>
      <c r="AR11" s="2" t="s">
        <v>170</v>
      </c>
      <c r="AS11" s="2">
        <v>1</v>
      </c>
      <c r="AT11" s="2" t="s">
        <v>212</v>
      </c>
      <c r="AU11" s="2" t="s">
        <v>213</v>
      </c>
      <c r="AV11" s="2">
        <v>3</v>
      </c>
      <c r="AW11" s="5">
        <v>96</v>
      </c>
      <c r="AX11" s="5">
        <v>4</v>
      </c>
      <c r="AY11" s="2">
        <v>0</v>
      </c>
      <c r="AZ11" s="5">
        <v>0.1</v>
      </c>
      <c r="BA11" s="5">
        <v>1.1000000000000001</v>
      </c>
      <c r="BB11" s="2">
        <v>0</v>
      </c>
      <c r="BC11" s="2">
        <v>0</v>
      </c>
      <c r="BD11" s="2">
        <v>0</v>
      </c>
      <c r="BE11" s="2">
        <v>0</v>
      </c>
      <c r="BF11" s="5">
        <v>0.2</v>
      </c>
      <c r="BG11" s="5">
        <v>0.1</v>
      </c>
      <c r="BH11" s="2">
        <v>0</v>
      </c>
      <c r="BI11" s="5">
        <v>95.7</v>
      </c>
      <c r="BJ11" s="5">
        <v>2.7</v>
      </c>
      <c r="BK11" s="2">
        <v>0</v>
      </c>
      <c r="BL11" s="2">
        <v>0</v>
      </c>
      <c r="BM11" s="2">
        <v>0</v>
      </c>
      <c r="BN11" s="2">
        <v>0</v>
      </c>
      <c r="BO11" s="5">
        <v>107</v>
      </c>
      <c r="BP11" s="5">
        <v>102</v>
      </c>
      <c r="BQ11" s="5">
        <v>1</v>
      </c>
      <c r="BR11" s="5">
        <v>1</v>
      </c>
      <c r="BS11" s="5">
        <v>0.03</v>
      </c>
      <c r="BT11" s="5">
        <v>0.02</v>
      </c>
      <c r="BU11" s="5">
        <v>237</v>
      </c>
      <c r="BV11" s="5">
        <v>3</v>
      </c>
      <c r="BW11" s="5">
        <v>0.06</v>
      </c>
      <c r="BX11" s="5">
        <v>4305</v>
      </c>
      <c r="BY11" s="5">
        <v>786</v>
      </c>
      <c r="BZ11" s="5">
        <v>51</v>
      </c>
      <c r="CA11" s="5">
        <v>9</v>
      </c>
      <c r="CB11" s="5">
        <v>4.04</v>
      </c>
      <c r="CC11" s="5">
        <v>0.75</v>
      </c>
      <c r="CD11" s="2">
        <v>0</v>
      </c>
      <c r="CE11" s="2">
        <v>0</v>
      </c>
      <c r="CF11" s="2">
        <v>0</v>
      </c>
      <c r="CG11" s="2">
        <v>0</v>
      </c>
      <c r="CH11" s="5">
        <v>16</v>
      </c>
      <c r="CI11" s="2">
        <v>0</v>
      </c>
      <c r="CJ11" s="2">
        <v>0</v>
      </c>
      <c r="CK11" s="2">
        <v>0</v>
      </c>
      <c r="CL11" s="2">
        <v>0</v>
      </c>
      <c r="CM11" s="5">
        <v>82</v>
      </c>
      <c r="CN11" s="5">
        <v>95</v>
      </c>
      <c r="CO11" s="5">
        <v>1</v>
      </c>
      <c r="CP11" s="5">
        <v>4</v>
      </c>
      <c r="CQ11" s="2">
        <v>0</v>
      </c>
      <c r="CR11" s="2">
        <v>0</v>
      </c>
      <c r="CS11" s="5">
        <v>1.357E-2</v>
      </c>
      <c r="CT11" s="2">
        <v>0</v>
      </c>
      <c r="CU11" s="2" t="s">
        <v>138</v>
      </c>
    </row>
    <row r="12" spans="1:99" s="2" customFormat="1" x14ac:dyDescent="0.25">
      <c r="A12" s="2" t="s">
        <v>214</v>
      </c>
      <c r="C12" s="2" t="s">
        <v>215</v>
      </c>
      <c r="D12" s="2">
        <v>1901</v>
      </c>
      <c r="E12" s="2">
        <f t="shared" si="0"/>
        <v>114</v>
      </c>
      <c r="F12" s="2">
        <v>28</v>
      </c>
      <c r="G12" s="2">
        <v>28</v>
      </c>
      <c r="H12" s="2">
        <v>85700</v>
      </c>
      <c r="I12" s="2">
        <v>7500</v>
      </c>
      <c r="J12" s="2">
        <v>0</v>
      </c>
      <c r="K12" s="2">
        <v>7500</v>
      </c>
      <c r="L12" s="2">
        <f t="shared" si="1"/>
        <v>326699250</v>
      </c>
      <c r="M12" s="2">
        <v>900</v>
      </c>
      <c r="N12" s="2">
        <f t="shared" si="2"/>
        <v>39204000</v>
      </c>
      <c r="O12" s="2">
        <f t="shared" si="3"/>
        <v>1.40625</v>
      </c>
      <c r="P12" s="2">
        <f t="shared" si="4"/>
        <v>3642174</v>
      </c>
      <c r="Q12" s="2">
        <f t="shared" si="5"/>
        <v>3.6421740000000002</v>
      </c>
      <c r="R12" s="2">
        <v>41900</v>
      </c>
      <c r="S12" s="2">
        <f t="shared" si="6"/>
        <v>108520.58099999999</v>
      </c>
      <c r="T12" s="2">
        <f t="shared" si="7"/>
        <v>26816000</v>
      </c>
      <c r="U12" s="2">
        <f t="shared" si="8"/>
        <v>1168172000000</v>
      </c>
      <c r="W12" s="2">
        <f t="shared" si="9"/>
        <v>0</v>
      </c>
      <c r="X12" s="2">
        <f t="shared" si="10"/>
        <v>0</v>
      </c>
      <c r="Y12" s="2">
        <f t="shared" si="11"/>
        <v>0</v>
      </c>
      <c r="Z12" s="2">
        <f t="shared" si="12"/>
        <v>8.3333142026323852</v>
      </c>
      <c r="AA12" s="2" t="e">
        <f t="shared" si="13"/>
        <v>#DIV/0!</v>
      </c>
      <c r="AB12" s="2">
        <f t="shared" si="14"/>
        <v>0.8928550931391841</v>
      </c>
      <c r="AC12" s="2">
        <v>28</v>
      </c>
      <c r="AD12" s="2">
        <f t="shared" si="15"/>
        <v>0.29761836437972805</v>
      </c>
      <c r="AE12" s="2" t="s">
        <v>133</v>
      </c>
      <c r="AF12" s="2">
        <f t="shared" si="16"/>
        <v>29795.555555555555</v>
      </c>
      <c r="AG12" s="2">
        <f t="shared" si="17"/>
        <v>0.11795001899292022</v>
      </c>
      <c r="AH12" s="2" t="e">
        <f t="shared" si="18"/>
        <v>#DIV/0!</v>
      </c>
      <c r="AI12" s="2">
        <f t="shared" si="19"/>
        <v>0</v>
      </c>
      <c r="AJ12" s="2">
        <f t="shared" si="20"/>
        <v>0</v>
      </c>
      <c r="AK12" s="2">
        <f t="shared" si="21"/>
        <v>0</v>
      </c>
      <c r="AL12" s="2" t="s">
        <v>133</v>
      </c>
      <c r="AM12" s="2" t="s">
        <v>133</v>
      </c>
      <c r="AN12" s="2" t="s">
        <v>133</v>
      </c>
      <c r="AO12" s="2" t="s">
        <v>133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138</v>
      </c>
    </row>
    <row r="13" spans="1:99" s="2" customFormat="1" x14ac:dyDescent="0.25">
      <c r="A13" s="2" t="s">
        <v>216</v>
      </c>
      <c r="C13" s="2" t="s">
        <v>217</v>
      </c>
      <c r="D13" s="2">
        <v>1950</v>
      </c>
      <c r="E13" s="2">
        <f t="shared" si="0"/>
        <v>65</v>
      </c>
      <c r="F13" s="2">
        <v>70</v>
      </c>
      <c r="G13" s="2">
        <v>70</v>
      </c>
      <c r="H13" s="2">
        <v>113800</v>
      </c>
      <c r="I13" s="2">
        <v>11000</v>
      </c>
      <c r="J13" s="2">
        <v>0</v>
      </c>
      <c r="K13" s="2">
        <v>11000</v>
      </c>
      <c r="L13" s="2">
        <f t="shared" si="1"/>
        <v>479158900</v>
      </c>
      <c r="M13" s="2">
        <v>254</v>
      </c>
      <c r="N13" s="2">
        <f t="shared" si="2"/>
        <v>11064240</v>
      </c>
      <c r="O13" s="2">
        <f t="shared" si="3"/>
        <v>0.39687500000000003</v>
      </c>
      <c r="P13" s="2">
        <f t="shared" si="4"/>
        <v>1027902.4400000001</v>
      </c>
      <c r="Q13" s="2">
        <f t="shared" si="5"/>
        <v>1.0279024400000001</v>
      </c>
      <c r="R13" s="2">
        <v>35200</v>
      </c>
      <c r="S13" s="2">
        <f t="shared" si="6"/>
        <v>91167.647999999986</v>
      </c>
      <c r="T13" s="2">
        <f t="shared" si="7"/>
        <v>22528000</v>
      </c>
      <c r="U13" s="2">
        <f t="shared" si="8"/>
        <v>981376000000</v>
      </c>
      <c r="W13" s="2">
        <f t="shared" si="9"/>
        <v>0</v>
      </c>
      <c r="X13" s="2">
        <f t="shared" si="10"/>
        <v>0</v>
      </c>
      <c r="Y13" s="2">
        <f t="shared" si="11"/>
        <v>0</v>
      </c>
      <c r="Z13" s="2">
        <f t="shared" si="12"/>
        <v>43.306987194782472</v>
      </c>
      <c r="AA13" s="2" t="e">
        <f t="shared" si="13"/>
        <v>#DIV/0!</v>
      </c>
      <c r="AB13" s="2">
        <f t="shared" si="14"/>
        <v>1.8560137369192489</v>
      </c>
      <c r="AC13" s="2">
        <v>70</v>
      </c>
      <c r="AD13" s="2">
        <f t="shared" si="15"/>
        <v>0.61867124563974962</v>
      </c>
      <c r="AE13" s="2" t="s">
        <v>133</v>
      </c>
      <c r="AF13" s="2">
        <f t="shared" si="16"/>
        <v>88692.913385826774</v>
      </c>
      <c r="AG13" s="2">
        <f t="shared" si="17"/>
        <v>1.153832124282381</v>
      </c>
      <c r="AH13" s="2" t="e">
        <f t="shared" si="18"/>
        <v>#DIV/0!</v>
      </c>
      <c r="AI13" s="2">
        <f t="shared" si="19"/>
        <v>0</v>
      </c>
      <c r="AJ13" s="2">
        <f t="shared" si="20"/>
        <v>0</v>
      </c>
      <c r="AK13" s="2">
        <f t="shared" si="21"/>
        <v>0</v>
      </c>
      <c r="AL13" s="2" t="s">
        <v>133</v>
      </c>
      <c r="AM13" s="2" t="s">
        <v>133</v>
      </c>
      <c r="AN13" s="2" t="s">
        <v>133</v>
      </c>
      <c r="AO13" s="2" t="s">
        <v>133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138</v>
      </c>
    </row>
    <row r="14" spans="1:99" s="2" customFormat="1" x14ac:dyDescent="0.25">
      <c r="A14" s="2" t="s">
        <v>218</v>
      </c>
      <c r="C14" s="2" t="s">
        <v>219</v>
      </c>
      <c r="D14" s="2">
        <v>1952</v>
      </c>
      <c r="E14" s="2">
        <f t="shared" si="0"/>
        <v>63</v>
      </c>
      <c r="F14" s="2">
        <v>105</v>
      </c>
      <c r="G14" s="2">
        <v>105</v>
      </c>
      <c r="H14" s="2">
        <v>152600</v>
      </c>
      <c r="I14" s="2">
        <v>250000</v>
      </c>
      <c r="J14" s="2">
        <v>0</v>
      </c>
      <c r="K14" s="2">
        <v>250000</v>
      </c>
      <c r="L14" s="2">
        <f t="shared" si="1"/>
        <v>10889975000</v>
      </c>
      <c r="M14" s="2">
        <v>7500</v>
      </c>
      <c r="N14" s="2">
        <f t="shared" si="2"/>
        <v>326700000</v>
      </c>
      <c r="O14" s="2">
        <f t="shared" si="3"/>
        <v>11.71875</v>
      </c>
      <c r="P14" s="2">
        <f t="shared" si="4"/>
        <v>30351450</v>
      </c>
      <c r="Q14" s="2">
        <f t="shared" si="5"/>
        <v>30.351450000000003</v>
      </c>
      <c r="R14" s="2">
        <v>40000</v>
      </c>
      <c r="S14" s="2">
        <f t="shared" si="6"/>
        <v>103599.59999999999</v>
      </c>
      <c r="T14" s="2">
        <f t="shared" si="7"/>
        <v>25600000</v>
      </c>
      <c r="U14" s="2">
        <f t="shared" si="8"/>
        <v>1115200000000</v>
      </c>
      <c r="V14" s="2">
        <v>467655.75799000001</v>
      </c>
      <c r="W14" s="2">
        <f t="shared" si="9"/>
        <v>142.54147503535199</v>
      </c>
      <c r="X14" s="2">
        <f t="shared" si="10"/>
        <v>88.571194628758064</v>
      </c>
      <c r="Y14" s="2">
        <f t="shared" si="11"/>
        <v>7.2987152054118045</v>
      </c>
      <c r="Z14" s="2">
        <f t="shared" si="12"/>
        <v>33.333256810529541</v>
      </c>
      <c r="AA14" s="2" t="e">
        <f t="shared" si="13"/>
        <v>#DIV/0!</v>
      </c>
      <c r="AB14" s="2">
        <f t="shared" si="14"/>
        <v>0.95237876601512972</v>
      </c>
      <c r="AC14" s="2">
        <v>105</v>
      </c>
      <c r="AD14" s="2">
        <f t="shared" si="15"/>
        <v>0.31745958867170992</v>
      </c>
      <c r="AE14" s="2">
        <v>10702</v>
      </c>
      <c r="AF14" s="2">
        <f t="shared" si="16"/>
        <v>3413.3333333333335</v>
      </c>
      <c r="AG14" s="2">
        <f t="shared" si="17"/>
        <v>0.16343634051956149</v>
      </c>
      <c r="AH14" s="2" t="e">
        <f t="shared" si="18"/>
        <v>#DIV/0!</v>
      </c>
      <c r="AI14" s="2">
        <f t="shared" si="19"/>
        <v>0</v>
      </c>
      <c r="AJ14" s="2">
        <f t="shared" si="20"/>
        <v>0</v>
      </c>
      <c r="AK14" s="2">
        <f t="shared" si="21"/>
        <v>0</v>
      </c>
      <c r="AL14" s="2" t="s">
        <v>220</v>
      </c>
      <c r="AM14" s="2" t="s">
        <v>221</v>
      </c>
      <c r="AN14" s="2" t="s">
        <v>222</v>
      </c>
      <c r="AO14" s="2" t="s">
        <v>223</v>
      </c>
      <c r="AP14" s="2" t="s">
        <v>224</v>
      </c>
      <c r="AQ14" s="2" t="s">
        <v>225</v>
      </c>
      <c r="AR14" s="2" t="s">
        <v>226</v>
      </c>
      <c r="AS14" s="2">
        <v>5</v>
      </c>
      <c r="AT14" s="2" t="s">
        <v>227</v>
      </c>
      <c r="AU14" s="2" t="s">
        <v>228</v>
      </c>
      <c r="AV14" s="2">
        <v>3</v>
      </c>
      <c r="AW14" s="5">
        <v>59</v>
      </c>
      <c r="AX14" s="5">
        <v>40</v>
      </c>
      <c r="AY14" s="5">
        <v>2</v>
      </c>
      <c r="AZ14" s="5">
        <v>1.3</v>
      </c>
      <c r="BA14" s="5">
        <v>1.1000000000000001</v>
      </c>
      <c r="BB14" s="2">
        <v>0</v>
      </c>
      <c r="BC14" s="5">
        <v>0.1</v>
      </c>
      <c r="BD14" s="2">
        <v>0</v>
      </c>
      <c r="BE14" s="5">
        <v>0.1</v>
      </c>
      <c r="BF14" s="5">
        <v>2.5</v>
      </c>
      <c r="BG14" s="5">
        <v>12.6</v>
      </c>
      <c r="BH14" s="5">
        <v>0.6</v>
      </c>
      <c r="BI14" s="5">
        <v>43.3</v>
      </c>
      <c r="BJ14" s="5">
        <v>15.5</v>
      </c>
      <c r="BK14" s="5">
        <v>6.1</v>
      </c>
      <c r="BL14" s="5">
        <v>12.8</v>
      </c>
      <c r="BM14" s="2">
        <v>0</v>
      </c>
      <c r="BN14" s="5">
        <v>3.9</v>
      </c>
      <c r="BO14" s="5">
        <v>261235</v>
      </c>
      <c r="BP14" s="5">
        <v>107723</v>
      </c>
      <c r="BQ14" s="5">
        <v>3</v>
      </c>
      <c r="BR14" s="5">
        <v>1</v>
      </c>
      <c r="BS14" s="5">
        <v>0.02</v>
      </c>
      <c r="BT14" s="5">
        <v>0.01</v>
      </c>
      <c r="BU14" s="5">
        <v>338256</v>
      </c>
      <c r="BV14" s="5">
        <v>4</v>
      </c>
      <c r="BW14" s="5">
        <v>0.03</v>
      </c>
      <c r="BX14" s="5">
        <v>17713560</v>
      </c>
      <c r="BY14" s="5">
        <v>1267272</v>
      </c>
      <c r="BZ14" s="5">
        <v>216</v>
      </c>
      <c r="CA14" s="5">
        <v>15</v>
      </c>
      <c r="CB14" s="5">
        <v>1.94</v>
      </c>
      <c r="CC14" s="5">
        <v>0.14000000000000001</v>
      </c>
      <c r="CD14" s="5">
        <v>5</v>
      </c>
      <c r="CE14" s="5">
        <v>3</v>
      </c>
      <c r="CF14" s="5">
        <v>55</v>
      </c>
      <c r="CG14" s="5">
        <v>51</v>
      </c>
      <c r="CH14" s="5">
        <v>6</v>
      </c>
      <c r="CI14" s="5">
        <v>4</v>
      </c>
      <c r="CJ14" s="5">
        <v>1</v>
      </c>
      <c r="CK14" s="5">
        <v>7</v>
      </c>
      <c r="CL14" s="2">
        <v>0</v>
      </c>
      <c r="CM14" s="5">
        <v>12</v>
      </c>
      <c r="CN14" s="5">
        <v>15</v>
      </c>
      <c r="CO14" s="5">
        <v>2</v>
      </c>
      <c r="CP14" s="5">
        <v>8</v>
      </c>
      <c r="CQ14" s="5">
        <v>9</v>
      </c>
      <c r="CR14" s="5">
        <v>22</v>
      </c>
      <c r="CS14" s="5">
        <v>0.80339000000000005</v>
      </c>
      <c r="CT14" s="5">
        <v>0.65754999999999997</v>
      </c>
      <c r="CU14" s="2" t="s">
        <v>138</v>
      </c>
    </row>
    <row r="15" spans="1:99" s="2" customFormat="1" x14ac:dyDescent="0.25">
      <c r="A15" s="2" t="s">
        <v>229</v>
      </c>
      <c r="B15" s="2" t="s">
        <v>229</v>
      </c>
      <c r="C15" s="2" t="s">
        <v>230</v>
      </c>
      <c r="D15" s="2">
        <v>1967</v>
      </c>
      <c r="E15" s="2">
        <f t="shared" si="0"/>
        <v>48</v>
      </c>
      <c r="F15" s="2">
        <v>323</v>
      </c>
      <c r="G15" s="2">
        <v>330</v>
      </c>
      <c r="H15" s="2">
        <v>300000</v>
      </c>
      <c r="I15" s="2">
        <v>188000</v>
      </c>
      <c r="J15" s="2">
        <v>170000</v>
      </c>
      <c r="K15" s="2">
        <v>188000</v>
      </c>
      <c r="L15" s="2">
        <f t="shared" si="1"/>
        <v>8189261200</v>
      </c>
      <c r="M15" s="2">
        <v>2600</v>
      </c>
      <c r="N15" s="2">
        <f t="shared" si="2"/>
        <v>113256000</v>
      </c>
      <c r="O15" s="2">
        <f t="shared" si="3"/>
        <v>4.0625</v>
      </c>
      <c r="P15" s="2">
        <f t="shared" si="4"/>
        <v>10521836</v>
      </c>
      <c r="Q15" s="2">
        <f t="shared" si="5"/>
        <v>10.521836</v>
      </c>
      <c r="R15" s="2">
        <v>73300</v>
      </c>
      <c r="S15" s="2">
        <f t="shared" si="6"/>
        <v>189846.26699999999</v>
      </c>
      <c r="T15" s="2">
        <f t="shared" si="7"/>
        <v>46912000</v>
      </c>
      <c r="U15" s="2">
        <f t="shared" si="8"/>
        <v>2043604000000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72.307526312071772</v>
      </c>
      <c r="AA15" s="2">
        <f t="shared" si="13"/>
        <v>0</v>
      </c>
      <c r="AB15" s="2">
        <f t="shared" si="14"/>
        <v>0.67158693169106909</v>
      </c>
      <c r="AC15" s="2">
        <v>323</v>
      </c>
      <c r="AD15" s="2">
        <f t="shared" si="15"/>
        <v>0.22386231056368969</v>
      </c>
      <c r="AE15" s="2" t="s">
        <v>133</v>
      </c>
      <c r="AF15" s="2">
        <f t="shared" si="16"/>
        <v>18043.076923076922</v>
      </c>
      <c r="AG15" s="2">
        <f t="shared" si="17"/>
        <v>0.60214119930013554</v>
      </c>
      <c r="AH15" s="2">
        <f t="shared" si="18"/>
        <v>5.0177670445549556E-2</v>
      </c>
      <c r="AI15" s="2">
        <f t="shared" si="19"/>
        <v>7405183000</v>
      </c>
      <c r="AJ15" s="2">
        <f t="shared" si="20"/>
        <v>209691600</v>
      </c>
      <c r="AK15" s="2">
        <f t="shared" si="21"/>
        <v>209.69159999999999</v>
      </c>
      <c r="AL15" s="2" t="s">
        <v>133</v>
      </c>
      <c r="AM15" s="2" t="s">
        <v>133</v>
      </c>
      <c r="AN15" s="2" t="s">
        <v>133</v>
      </c>
      <c r="AO15" s="2" t="s">
        <v>133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138</v>
      </c>
    </row>
    <row r="16" spans="1:99" s="2" customFormat="1" x14ac:dyDescent="0.25">
      <c r="A16" s="2" t="s">
        <v>231</v>
      </c>
      <c r="B16" s="2" t="s">
        <v>231</v>
      </c>
      <c r="C16" s="2" t="s">
        <v>232</v>
      </c>
      <c r="D16" s="2">
        <v>1958</v>
      </c>
      <c r="E16" s="2">
        <f t="shared" si="0"/>
        <v>57</v>
      </c>
      <c r="F16" s="2">
        <v>277</v>
      </c>
      <c r="G16" s="2">
        <v>277</v>
      </c>
      <c r="H16" s="2">
        <v>337000</v>
      </c>
      <c r="I16" s="2">
        <v>1470000</v>
      </c>
      <c r="J16" s="2">
        <v>0</v>
      </c>
      <c r="K16" s="2">
        <v>1470000</v>
      </c>
      <c r="L16" s="2">
        <f t="shared" si="1"/>
        <v>64033053000</v>
      </c>
      <c r="M16" s="2">
        <v>15000</v>
      </c>
      <c r="N16" s="2">
        <f t="shared" si="2"/>
        <v>653400000</v>
      </c>
      <c r="O16" s="2">
        <f t="shared" si="3"/>
        <v>23.4375</v>
      </c>
      <c r="P16" s="2">
        <f t="shared" si="4"/>
        <v>60702900</v>
      </c>
      <c r="Q16" s="2">
        <f t="shared" si="5"/>
        <v>60.702900000000007</v>
      </c>
      <c r="R16" s="2">
        <v>72800</v>
      </c>
      <c r="S16" s="2">
        <f t="shared" si="6"/>
        <v>188551.272</v>
      </c>
      <c r="T16" s="2">
        <f t="shared" si="7"/>
        <v>46592000</v>
      </c>
      <c r="U16" s="2">
        <f t="shared" si="8"/>
        <v>2029664000000</v>
      </c>
      <c r="V16" s="2">
        <v>749126.44739999995</v>
      </c>
      <c r="W16" s="2">
        <f t="shared" si="9"/>
        <v>228.33374116751997</v>
      </c>
      <c r="X16" s="2">
        <f t="shared" si="10"/>
        <v>141.8800543788756</v>
      </c>
      <c r="Y16" s="2">
        <f t="shared" si="11"/>
        <v>8.2672346401547454</v>
      </c>
      <c r="Z16" s="2">
        <f t="shared" si="12"/>
        <v>97.99977502295684</v>
      </c>
      <c r="AA16" s="2" t="e">
        <f t="shared" si="13"/>
        <v>#DIV/0!</v>
      </c>
      <c r="AB16" s="2">
        <f t="shared" si="14"/>
        <v>1.06136940458076</v>
      </c>
      <c r="AC16" s="2">
        <v>277</v>
      </c>
      <c r="AD16" s="2">
        <f t="shared" si="15"/>
        <v>0.35378980152692002</v>
      </c>
      <c r="AE16" s="2">
        <v>16971.8</v>
      </c>
      <c r="AF16" s="2">
        <f t="shared" si="16"/>
        <v>3106.1333333333332</v>
      </c>
      <c r="AG16" s="2">
        <f t="shared" si="17"/>
        <v>0.33976681734066511</v>
      </c>
      <c r="AH16" s="2" t="e">
        <f t="shared" si="18"/>
        <v>#DIV/0!</v>
      </c>
      <c r="AI16" s="2">
        <f t="shared" si="19"/>
        <v>0</v>
      </c>
      <c r="AJ16" s="2">
        <f t="shared" si="20"/>
        <v>0</v>
      </c>
      <c r="AK16" s="2">
        <f t="shared" si="21"/>
        <v>0</v>
      </c>
      <c r="AL16" s="2" t="s">
        <v>233</v>
      </c>
      <c r="AM16" s="2" t="s">
        <v>234</v>
      </c>
      <c r="AN16" s="2" t="s">
        <v>235</v>
      </c>
      <c r="AO16" s="2" t="s">
        <v>236</v>
      </c>
      <c r="AP16" s="2" t="s">
        <v>237</v>
      </c>
      <c r="AQ16" s="2" t="s">
        <v>238</v>
      </c>
      <c r="AR16" s="2" t="s">
        <v>239</v>
      </c>
      <c r="AS16" s="2">
        <v>6</v>
      </c>
      <c r="AT16" s="2" t="s">
        <v>240</v>
      </c>
      <c r="AU16" s="2" t="s">
        <v>241</v>
      </c>
      <c r="AV16" s="2">
        <v>2</v>
      </c>
      <c r="AW16" s="5">
        <v>59</v>
      </c>
      <c r="AX16" s="5">
        <v>39</v>
      </c>
      <c r="AY16" s="5">
        <v>2</v>
      </c>
      <c r="AZ16" s="5">
        <v>1</v>
      </c>
      <c r="BA16" s="5">
        <v>0.7</v>
      </c>
      <c r="BB16" s="2">
        <v>0</v>
      </c>
      <c r="BC16" s="5">
        <v>0.1</v>
      </c>
      <c r="BD16" s="2">
        <v>0</v>
      </c>
      <c r="BE16" s="5">
        <v>0.2</v>
      </c>
      <c r="BF16" s="5">
        <v>1.3</v>
      </c>
      <c r="BG16" s="5">
        <v>14.1</v>
      </c>
      <c r="BH16" s="5">
        <v>0.3</v>
      </c>
      <c r="BI16" s="5">
        <v>53.1</v>
      </c>
      <c r="BJ16" s="5">
        <v>14.2</v>
      </c>
      <c r="BK16" s="5">
        <v>4.9000000000000004</v>
      </c>
      <c r="BL16" s="5">
        <v>7.5</v>
      </c>
      <c r="BM16" s="2">
        <v>0</v>
      </c>
      <c r="BN16" s="5">
        <v>2.5</v>
      </c>
      <c r="BO16" s="5">
        <v>867442</v>
      </c>
      <c r="BP16" s="5">
        <v>256732</v>
      </c>
      <c r="BQ16" s="5">
        <v>5</v>
      </c>
      <c r="BR16" s="5">
        <v>1</v>
      </c>
      <c r="BS16" s="5">
        <v>0.03</v>
      </c>
      <c r="BT16" s="5">
        <v>0.01</v>
      </c>
      <c r="BU16" s="5">
        <v>1030913</v>
      </c>
      <c r="BV16" s="5">
        <v>6</v>
      </c>
      <c r="BW16" s="5">
        <v>0.04</v>
      </c>
      <c r="BX16" s="5">
        <v>32698442</v>
      </c>
      <c r="BY16" s="5">
        <v>2265034</v>
      </c>
      <c r="BZ16" s="5">
        <v>190</v>
      </c>
      <c r="CA16" s="5">
        <v>13</v>
      </c>
      <c r="CB16" s="5">
        <v>2.16</v>
      </c>
      <c r="CC16" s="5">
        <v>0.16</v>
      </c>
      <c r="CD16" s="5">
        <v>6</v>
      </c>
      <c r="CE16" s="5">
        <v>4</v>
      </c>
      <c r="CF16" s="5">
        <v>49</v>
      </c>
      <c r="CG16" s="5">
        <v>42</v>
      </c>
      <c r="CH16" s="5">
        <v>7</v>
      </c>
      <c r="CI16" s="5">
        <v>6</v>
      </c>
      <c r="CJ16" s="5">
        <v>3</v>
      </c>
      <c r="CK16" s="5">
        <v>6</v>
      </c>
      <c r="CL16" s="2">
        <v>0</v>
      </c>
      <c r="CM16" s="5">
        <v>15</v>
      </c>
      <c r="CN16" s="5">
        <v>20</v>
      </c>
      <c r="CO16" s="5">
        <v>3</v>
      </c>
      <c r="CP16" s="5">
        <v>9</v>
      </c>
      <c r="CQ16" s="5">
        <v>9</v>
      </c>
      <c r="CR16" s="5">
        <v>22</v>
      </c>
      <c r="CS16" s="5">
        <v>0.88451000000000002</v>
      </c>
      <c r="CT16" s="5">
        <v>0.75365000000000004</v>
      </c>
      <c r="CU16" s="2" t="s">
        <v>138</v>
      </c>
    </row>
    <row r="17" spans="1:99" s="2" customFormat="1" x14ac:dyDescent="0.25">
      <c r="A17" s="2" t="s">
        <v>242</v>
      </c>
      <c r="C17" s="2" t="s">
        <v>243</v>
      </c>
      <c r="D17" s="2">
        <v>1961</v>
      </c>
      <c r="E17" s="2">
        <f t="shared" si="0"/>
        <v>54</v>
      </c>
      <c r="F17" s="2">
        <v>117</v>
      </c>
      <c r="G17" s="2">
        <v>117</v>
      </c>
      <c r="H17" s="2">
        <v>325000</v>
      </c>
      <c r="I17" s="2">
        <v>58200</v>
      </c>
      <c r="J17" s="2">
        <v>0</v>
      </c>
      <c r="K17" s="2">
        <v>58200</v>
      </c>
      <c r="L17" s="2">
        <f t="shared" si="1"/>
        <v>2535186180</v>
      </c>
      <c r="M17" s="2">
        <v>1150</v>
      </c>
      <c r="N17" s="2">
        <f t="shared" si="2"/>
        <v>50094000</v>
      </c>
      <c r="O17" s="2">
        <f t="shared" si="3"/>
        <v>1.796875</v>
      </c>
      <c r="P17" s="2">
        <f t="shared" si="4"/>
        <v>4653889</v>
      </c>
      <c r="Q17" s="2">
        <f t="shared" si="5"/>
        <v>4.6538890000000004</v>
      </c>
      <c r="R17" s="2">
        <v>73000</v>
      </c>
      <c r="S17" s="2">
        <f t="shared" si="6"/>
        <v>189069.27</v>
      </c>
      <c r="T17" s="2">
        <f t="shared" si="7"/>
        <v>46720000</v>
      </c>
      <c r="U17" s="2">
        <f t="shared" si="8"/>
        <v>2035240000000</v>
      </c>
      <c r="V17" s="2">
        <v>133502.09659999999</v>
      </c>
      <c r="W17" s="2">
        <f t="shared" si="9"/>
        <v>40.691439043679992</v>
      </c>
      <c r="X17" s="2">
        <f t="shared" si="10"/>
        <v>25.2844960834604</v>
      </c>
      <c r="Y17" s="2">
        <f t="shared" si="11"/>
        <v>5.3209592096410736</v>
      </c>
      <c r="Z17" s="2">
        <f t="shared" si="12"/>
        <v>50.608579470595281</v>
      </c>
      <c r="AA17" s="2" t="e">
        <f t="shared" si="13"/>
        <v>#DIV/0!</v>
      </c>
      <c r="AB17" s="2">
        <f t="shared" si="14"/>
        <v>1.2976558838614174</v>
      </c>
      <c r="AC17" s="2">
        <v>117</v>
      </c>
      <c r="AD17" s="2">
        <f t="shared" si="15"/>
        <v>0.43255196128713913</v>
      </c>
      <c r="AE17" s="2">
        <v>16697.599999999999</v>
      </c>
      <c r="AF17" s="2">
        <f t="shared" si="16"/>
        <v>40626.086956521736</v>
      </c>
      <c r="AG17" s="2">
        <f t="shared" si="17"/>
        <v>0.63368983407288404</v>
      </c>
      <c r="AH17" s="2" t="e">
        <f t="shared" si="18"/>
        <v>#DIV/0!</v>
      </c>
      <c r="AI17" s="2">
        <f t="shared" si="19"/>
        <v>0</v>
      </c>
      <c r="AJ17" s="2">
        <f t="shared" si="20"/>
        <v>0</v>
      </c>
      <c r="AK17" s="2">
        <f t="shared" si="21"/>
        <v>0</v>
      </c>
      <c r="AL17" s="2" t="s">
        <v>244</v>
      </c>
      <c r="AM17" s="2" t="s">
        <v>133</v>
      </c>
      <c r="AN17" s="2" t="s">
        <v>245</v>
      </c>
      <c r="AO17" s="2" t="s">
        <v>246</v>
      </c>
      <c r="AP17" s="2" t="s">
        <v>247</v>
      </c>
      <c r="AQ17" s="2" t="s">
        <v>238</v>
      </c>
      <c r="AR17" s="2" t="s">
        <v>248</v>
      </c>
      <c r="AS17" s="2">
        <v>6</v>
      </c>
      <c r="AT17" s="2" t="s">
        <v>249</v>
      </c>
      <c r="AU17" s="2" t="s">
        <v>250</v>
      </c>
      <c r="AV17" s="2">
        <v>2</v>
      </c>
      <c r="AW17" s="5">
        <v>59</v>
      </c>
      <c r="AX17" s="5">
        <v>39</v>
      </c>
      <c r="AY17" s="5">
        <v>2</v>
      </c>
      <c r="AZ17" s="5">
        <v>1</v>
      </c>
      <c r="BA17" s="5">
        <v>0.7</v>
      </c>
      <c r="BB17" s="2">
        <v>0</v>
      </c>
      <c r="BC17" s="5">
        <v>0.1</v>
      </c>
      <c r="BD17" s="2">
        <v>0</v>
      </c>
      <c r="BE17" s="5">
        <v>0.2</v>
      </c>
      <c r="BF17" s="5">
        <v>1.3</v>
      </c>
      <c r="BG17" s="5">
        <v>14.3</v>
      </c>
      <c r="BH17" s="5">
        <v>0.3</v>
      </c>
      <c r="BI17" s="5">
        <v>53</v>
      </c>
      <c r="BJ17" s="5">
        <v>14.1</v>
      </c>
      <c r="BK17" s="5">
        <v>4.9000000000000004</v>
      </c>
      <c r="BL17" s="5">
        <v>7.5</v>
      </c>
      <c r="BM17" s="2">
        <v>0</v>
      </c>
      <c r="BN17" s="5">
        <v>2.5</v>
      </c>
      <c r="BO17" s="5">
        <v>883583</v>
      </c>
      <c r="BP17" s="5">
        <v>260895</v>
      </c>
      <c r="BQ17" s="5">
        <v>5</v>
      </c>
      <c r="BR17" s="5">
        <v>2</v>
      </c>
      <c r="BS17" s="5">
        <v>0.03</v>
      </c>
      <c r="BT17" s="5">
        <v>0.01</v>
      </c>
      <c r="BU17" s="5">
        <v>1047649</v>
      </c>
      <c r="BV17" s="5">
        <v>6</v>
      </c>
      <c r="BW17" s="5">
        <v>0.04</v>
      </c>
      <c r="BX17" s="5">
        <v>32603711</v>
      </c>
      <c r="BY17" s="5">
        <v>2254095</v>
      </c>
      <c r="BZ17" s="5">
        <v>189</v>
      </c>
      <c r="CA17" s="5">
        <v>13</v>
      </c>
      <c r="CB17" s="5">
        <v>2.19</v>
      </c>
      <c r="CC17" s="5">
        <v>0.16</v>
      </c>
      <c r="CD17" s="5">
        <v>6</v>
      </c>
      <c r="CE17" s="5">
        <v>4</v>
      </c>
      <c r="CF17" s="5">
        <v>48</v>
      </c>
      <c r="CG17" s="5">
        <v>42</v>
      </c>
      <c r="CH17" s="5">
        <v>7</v>
      </c>
      <c r="CI17" s="5">
        <v>6</v>
      </c>
      <c r="CJ17" s="5">
        <v>3</v>
      </c>
      <c r="CK17" s="5">
        <v>6</v>
      </c>
      <c r="CL17" s="2">
        <v>0</v>
      </c>
      <c r="CM17" s="5">
        <v>15</v>
      </c>
      <c r="CN17" s="5">
        <v>20</v>
      </c>
      <c r="CO17" s="5">
        <v>3</v>
      </c>
      <c r="CP17" s="5">
        <v>9</v>
      </c>
      <c r="CQ17" s="5">
        <v>9</v>
      </c>
      <c r="CR17" s="5">
        <v>22</v>
      </c>
      <c r="CS17" s="5">
        <v>0.89710000000000001</v>
      </c>
      <c r="CT17" s="5">
        <v>0.82508000000000004</v>
      </c>
      <c r="CU17" s="2" t="s">
        <v>138</v>
      </c>
    </row>
    <row r="18" spans="1:99" s="2" customFormat="1" x14ac:dyDescent="0.25">
      <c r="A18" s="2" t="s">
        <v>251</v>
      </c>
      <c r="C18" s="2" t="s">
        <v>252</v>
      </c>
      <c r="D18" s="2">
        <v>1920</v>
      </c>
      <c r="E18" s="2">
        <f t="shared" si="0"/>
        <v>95</v>
      </c>
      <c r="F18" s="2">
        <v>31</v>
      </c>
      <c r="G18" s="2">
        <v>31</v>
      </c>
      <c r="H18" s="2">
        <v>110</v>
      </c>
      <c r="I18" s="2">
        <v>12297</v>
      </c>
      <c r="J18" s="2">
        <v>0</v>
      </c>
      <c r="K18" s="2">
        <v>12297</v>
      </c>
      <c r="L18" s="2">
        <f t="shared" si="1"/>
        <v>535656090.30000001</v>
      </c>
      <c r="M18" s="2">
        <v>493</v>
      </c>
      <c r="N18" s="2">
        <f t="shared" si="2"/>
        <v>21475080</v>
      </c>
      <c r="O18" s="2">
        <f t="shared" si="3"/>
        <v>0.77031250000000007</v>
      </c>
      <c r="P18" s="2">
        <f t="shared" si="4"/>
        <v>1995101.98</v>
      </c>
      <c r="Q18" s="2">
        <f t="shared" si="5"/>
        <v>1.9951019800000001</v>
      </c>
      <c r="R18" s="2">
        <v>2.2000000000000002</v>
      </c>
      <c r="S18" s="2">
        <f t="shared" si="6"/>
        <v>5.697978</v>
      </c>
      <c r="T18" s="2">
        <f t="shared" si="7"/>
        <v>1408</v>
      </c>
      <c r="U18" s="2">
        <f t="shared" si="8"/>
        <v>61336000.000000007</v>
      </c>
      <c r="V18" s="2">
        <v>26363.122577999999</v>
      </c>
      <c r="W18" s="2">
        <f t="shared" si="9"/>
        <v>8.0354797617743987</v>
      </c>
      <c r="X18" s="2">
        <f t="shared" si="10"/>
        <v>4.9930172375377317</v>
      </c>
      <c r="Y18" s="2">
        <f t="shared" si="11"/>
        <v>1.6048119623562433</v>
      </c>
      <c r="Z18" s="2">
        <f t="shared" si="12"/>
        <v>24.943147606434994</v>
      </c>
      <c r="AA18" s="2" t="e">
        <f t="shared" si="13"/>
        <v>#DIV/0!</v>
      </c>
      <c r="AB18" s="2">
        <f t="shared" si="14"/>
        <v>2.4138529941711284</v>
      </c>
      <c r="AC18" s="2">
        <v>31</v>
      </c>
      <c r="AD18" s="2">
        <f t="shared" si="15"/>
        <v>0.80461766472370955</v>
      </c>
      <c r="AE18" s="2" t="s">
        <v>133</v>
      </c>
      <c r="AF18" s="2">
        <f t="shared" si="16"/>
        <v>2.8559837728194726</v>
      </c>
      <c r="AG18" s="2">
        <f t="shared" si="17"/>
        <v>0.47701200603168403</v>
      </c>
      <c r="AH18" s="2" t="e">
        <f t="shared" si="18"/>
        <v>#DIV/0!</v>
      </c>
      <c r="AI18" s="2">
        <f t="shared" si="19"/>
        <v>0</v>
      </c>
      <c r="AJ18" s="2">
        <f t="shared" si="20"/>
        <v>0</v>
      </c>
      <c r="AK18" s="2">
        <f t="shared" si="21"/>
        <v>0</v>
      </c>
      <c r="AL18" s="2" t="s">
        <v>253</v>
      </c>
      <c r="AM18" s="2" t="s">
        <v>254</v>
      </c>
      <c r="AN18" s="2" t="s">
        <v>255</v>
      </c>
      <c r="AO18" s="2" t="s">
        <v>256</v>
      </c>
      <c r="AP18" s="2" t="s">
        <v>133</v>
      </c>
      <c r="AQ18" s="2" t="s">
        <v>133</v>
      </c>
      <c r="AR18" s="2" t="s">
        <v>133</v>
      </c>
      <c r="AS18" s="2">
        <v>0</v>
      </c>
      <c r="AT18" s="2" t="s">
        <v>133</v>
      </c>
      <c r="AU18" s="2" t="s">
        <v>133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138</v>
      </c>
    </row>
    <row r="19" spans="1:99" s="2" customFormat="1" x14ac:dyDescent="0.25">
      <c r="A19" s="2" t="s">
        <v>257</v>
      </c>
      <c r="C19" s="2" t="s">
        <v>258</v>
      </c>
      <c r="D19" s="2">
        <v>1931</v>
      </c>
      <c r="E19" s="2">
        <f t="shared" si="0"/>
        <v>84</v>
      </c>
      <c r="F19" s="2">
        <v>26</v>
      </c>
      <c r="G19" s="2">
        <v>26</v>
      </c>
      <c r="H19" s="2">
        <v>0</v>
      </c>
      <c r="I19" s="2">
        <v>3926</v>
      </c>
      <c r="J19" s="2">
        <v>0</v>
      </c>
      <c r="K19" s="2">
        <v>3926</v>
      </c>
      <c r="L19" s="2">
        <f t="shared" si="1"/>
        <v>171016167.40000001</v>
      </c>
      <c r="M19" s="2">
        <v>325</v>
      </c>
      <c r="N19" s="2">
        <f t="shared" si="2"/>
        <v>14157000</v>
      </c>
      <c r="O19" s="2">
        <f t="shared" si="3"/>
        <v>0.5078125</v>
      </c>
      <c r="P19" s="2">
        <f t="shared" si="4"/>
        <v>1315229.5</v>
      </c>
      <c r="Q19" s="2">
        <f t="shared" si="5"/>
        <v>1.3152295000000001</v>
      </c>
      <c r="R19" s="2">
        <v>31</v>
      </c>
      <c r="S19" s="2">
        <f t="shared" si="6"/>
        <v>80.289689999999993</v>
      </c>
      <c r="T19" s="2">
        <f t="shared" si="7"/>
        <v>19840</v>
      </c>
      <c r="U19" s="2">
        <f t="shared" si="8"/>
        <v>864280000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12.079972268135904</v>
      </c>
      <c r="AA19" s="2" t="e">
        <f t="shared" si="13"/>
        <v>#DIV/0!</v>
      </c>
      <c r="AB19" s="2">
        <f t="shared" si="14"/>
        <v>1.3938429540156814</v>
      </c>
      <c r="AC19" s="2">
        <v>26</v>
      </c>
      <c r="AD19" s="2">
        <f t="shared" si="15"/>
        <v>0.46461431800522707</v>
      </c>
      <c r="AE19" s="2" t="s">
        <v>133</v>
      </c>
      <c r="AF19" s="2">
        <f t="shared" si="16"/>
        <v>61.04615384615385</v>
      </c>
      <c r="AG19" s="2">
        <f t="shared" si="17"/>
        <v>0.28452849698020305</v>
      </c>
      <c r="AH19" s="2" t="e">
        <f t="shared" si="18"/>
        <v>#DIV/0!</v>
      </c>
      <c r="AI19" s="2">
        <f t="shared" si="19"/>
        <v>0</v>
      </c>
      <c r="AJ19" s="2">
        <f t="shared" si="20"/>
        <v>0</v>
      </c>
      <c r="AK19" s="2">
        <f t="shared" si="21"/>
        <v>0</v>
      </c>
      <c r="AL19" s="2" t="s">
        <v>133</v>
      </c>
      <c r="AM19" s="2" t="s">
        <v>133</v>
      </c>
      <c r="AN19" s="2" t="s">
        <v>133</v>
      </c>
      <c r="AO19" s="2" t="s">
        <v>133</v>
      </c>
      <c r="AP19" s="2" t="s">
        <v>133</v>
      </c>
      <c r="AQ19" s="2" t="s">
        <v>133</v>
      </c>
      <c r="AR19" s="2" t="s">
        <v>133</v>
      </c>
      <c r="AS19" s="2">
        <v>0</v>
      </c>
      <c r="AT19" s="2" t="s">
        <v>133</v>
      </c>
      <c r="AU19" s="2" t="s">
        <v>133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138</v>
      </c>
    </row>
    <row r="20" spans="1:99" s="2" customFormat="1" x14ac:dyDescent="0.25">
      <c r="A20" s="2" t="s">
        <v>259</v>
      </c>
      <c r="C20" s="2" t="s">
        <v>260</v>
      </c>
      <c r="D20" s="2">
        <v>1916</v>
      </c>
      <c r="E20" s="2">
        <f t="shared" si="0"/>
        <v>99</v>
      </c>
      <c r="F20" s="2">
        <v>13</v>
      </c>
      <c r="G20" s="2">
        <v>13</v>
      </c>
      <c r="H20" s="2">
        <v>140</v>
      </c>
      <c r="I20" s="2">
        <v>5000</v>
      </c>
      <c r="J20" s="2">
        <v>0</v>
      </c>
      <c r="K20" s="2">
        <v>5000</v>
      </c>
      <c r="L20" s="2">
        <f t="shared" si="1"/>
        <v>217799500</v>
      </c>
      <c r="M20" s="2">
        <v>713</v>
      </c>
      <c r="N20" s="2">
        <f t="shared" si="2"/>
        <v>31058280</v>
      </c>
      <c r="O20" s="2">
        <f t="shared" si="3"/>
        <v>1.1140625</v>
      </c>
      <c r="P20" s="2">
        <f t="shared" si="4"/>
        <v>2885411.18</v>
      </c>
      <c r="Q20" s="2">
        <f t="shared" si="5"/>
        <v>2.8854111800000002</v>
      </c>
      <c r="R20" s="2">
        <v>58</v>
      </c>
      <c r="S20" s="2">
        <f t="shared" si="6"/>
        <v>150.21941999999999</v>
      </c>
      <c r="T20" s="2">
        <f t="shared" si="7"/>
        <v>37120</v>
      </c>
      <c r="U20" s="2">
        <f t="shared" si="8"/>
        <v>1617040000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7.012606622131039</v>
      </c>
      <c r="AA20" s="2" t="e">
        <f t="shared" si="13"/>
        <v>#DIV/0!</v>
      </c>
      <c r="AB20" s="2">
        <f t="shared" si="14"/>
        <v>1.6182938358763936</v>
      </c>
      <c r="AC20" s="2">
        <v>13</v>
      </c>
      <c r="AD20" s="2">
        <f t="shared" si="15"/>
        <v>0.53943127862546458</v>
      </c>
      <c r="AE20" s="2" t="s">
        <v>133</v>
      </c>
      <c r="AF20" s="2">
        <f t="shared" si="16"/>
        <v>52.061711079943898</v>
      </c>
      <c r="AG20" s="2">
        <f t="shared" si="17"/>
        <v>0.11151575408212219</v>
      </c>
      <c r="AH20" s="2" t="e">
        <f t="shared" si="18"/>
        <v>#DIV/0!</v>
      </c>
      <c r="AI20" s="2">
        <f t="shared" si="19"/>
        <v>0</v>
      </c>
      <c r="AJ20" s="2">
        <f t="shared" si="20"/>
        <v>0</v>
      </c>
      <c r="AK20" s="2">
        <f t="shared" si="21"/>
        <v>0</v>
      </c>
      <c r="AL20" s="2" t="s">
        <v>133</v>
      </c>
      <c r="AM20" s="2" t="s">
        <v>133</v>
      </c>
      <c r="AN20" s="2" t="s">
        <v>133</v>
      </c>
      <c r="AO20" s="2" t="s">
        <v>133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138</v>
      </c>
    </row>
    <row r="21" spans="1:99" s="2" customFormat="1" x14ac:dyDescent="0.25">
      <c r="A21" s="2" t="s">
        <v>261</v>
      </c>
      <c r="C21" s="2" t="s">
        <v>262</v>
      </c>
      <c r="D21" s="2">
        <v>1912</v>
      </c>
      <c r="E21" s="2">
        <f t="shared" si="0"/>
        <v>103</v>
      </c>
      <c r="F21" s="2">
        <v>55</v>
      </c>
      <c r="G21" s="2">
        <v>55</v>
      </c>
      <c r="H21" s="2">
        <v>4730</v>
      </c>
      <c r="I21" s="2">
        <v>56800</v>
      </c>
      <c r="J21" s="2">
        <v>0</v>
      </c>
      <c r="K21" s="2">
        <v>56800</v>
      </c>
      <c r="L21" s="2">
        <f t="shared" si="1"/>
        <v>2474202320</v>
      </c>
      <c r="M21" s="2">
        <v>3000</v>
      </c>
      <c r="N21" s="2">
        <f t="shared" si="2"/>
        <v>130680000</v>
      </c>
      <c r="O21" s="2">
        <f t="shared" si="3"/>
        <v>4.6875</v>
      </c>
      <c r="P21" s="2">
        <f t="shared" si="4"/>
        <v>12140580</v>
      </c>
      <c r="Q21" s="2">
        <f t="shared" si="5"/>
        <v>12.14058</v>
      </c>
      <c r="R21" s="2">
        <v>242</v>
      </c>
      <c r="S21" s="2">
        <f t="shared" si="6"/>
        <v>626.77757999999994</v>
      </c>
      <c r="T21" s="2">
        <f t="shared" si="7"/>
        <v>154880</v>
      </c>
      <c r="U21" s="2">
        <f t="shared" si="8"/>
        <v>6746960000</v>
      </c>
      <c r="V21" s="2">
        <v>166335.11702000001</v>
      </c>
      <c r="W21" s="2">
        <f t="shared" si="9"/>
        <v>50.698943667696</v>
      </c>
      <c r="X21" s="2">
        <f t="shared" si="10"/>
        <v>31.502873152885883</v>
      </c>
      <c r="Y21" s="2">
        <f t="shared" si="11"/>
        <v>4.1046306553725795</v>
      </c>
      <c r="Z21" s="2">
        <f t="shared" si="12"/>
        <v>18.933289868380779</v>
      </c>
      <c r="AA21" s="2" t="e">
        <f t="shared" si="13"/>
        <v>#DIV/0!</v>
      </c>
      <c r="AB21" s="2">
        <f t="shared" si="14"/>
        <v>1.0327249019116789</v>
      </c>
      <c r="AC21" s="2">
        <v>55</v>
      </c>
      <c r="AD21" s="2">
        <f t="shared" si="15"/>
        <v>0.34424163397055962</v>
      </c>
      <c r="AE21" s="2">
        <v>32.386899999999997</v>
      </c>
      <c r="AF21" s="2">
        <f t="shared" si="16"/>
        <v>51.626666666666665</v>
      </c>
      <c r="AG21" s="2">
        <f t="shared" si="17"/>
        <v>0.14678002912964952</v>
      </c>
      <c r="AH21" s="2" t="e">
        <f t="shared" si="18"/>
        <v>#DIV/0!</v>
      </c>
      <c r="AI21" s="2">
        <f t="shared" si="19"/>
        <v>0</v>
      </c>
      <c r="AJ21" s="2">
        <f t="shared" si="20"/>
        <v>0</v>
      </c>
      <c r="AK21" s="2">
        <f t="shared" si="21"/>
        <v>0</v>
      </c>
      <c r="AL21" s="2" t="s">
        <v>263</v>
      </c>
      <c r="AM21" s="2" t="s">
        <v>264</v>
      </c>
      <c r="AN21" s="2" t="s">
        <v>265</v>
      </c>
      <c r="AO21" s="2" t="s">
        <v>266</v>
      </c>
      <c r="AP21" s="2" t="s">
        <v>267</v>
      </c>
      <c r="AQ21" s="2" t="s">
        <v>268</v>
      </c>
      <c r="AR21" s="2" t="s">
        <v>269</v>
      </c>
      <c r="AS21" s="2">
        <v>1</v>
      </c>
      <c r="AT21" s="2" t="s">
        <v>270</v>
      </c>
      <c r="AU21" s="2" t="s">
        <v>271</v>
      </c>
      <c r="AV21" s="2">
        <v>2</v>
      </c>
      <c r="AW21" s="5">
        <v>18</v>
      </c>
      <c r="AX21" s="5">
        <v>78</v>
      </c>
      <c r="AY21" s="5">
        <v>4</v>
      </c>
      <c r="AZ21" s="5">
        <v>0.1</v>
      </c>
      <c r="BA21" s="5">
        <v>0.2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5">
        <v>1.8</v>
      </c>
      <c r="BH21" s="2">
        <v>0</v>
      </c>
      <c r="BI21" s="5">
        <v>82.3</v>
      </c>
      <c r="BJ21" s="5">
        <v>9.9</v>
      </c>
      <c r="BK21" s="5">
        <v>5.7</v>
      </c>
      <c r="BL21" s="2">
        <v>0</v>
      </c>
      <c r="BM21" s="2">
        <v>0</v>
      </c>
      <c r="BN21" s="2">
        <v>0</v>
      </c>
      <c r="BO21" s="5">
        <v>18126</v>
      </c>
      <c r="BP21" s="5">
        <v>3202</v>
      </c>
      <c r="BQ21" s="5">
        <v>46</v>
      </c>
      <c r="BR21" s="5">
        <v>8</v>
      </c>
      <c r="BS21" s="5">
        <v>0.14000000000000001</v>
      </c>
      <c r="BT21" s="5">
        <v>0.02</v>
      </c>
      <c r="BU21" s="5">
        <v>20457</v>
      </c>
      <c r="BV21" s="5">
        <v>52</v>
      </c>
      <c r="BW21" s="5">
        <v>0.16</v>
      </c>
      <c r="BX21" s="5">
        <v>45481</v>
      </c>
      <c r="BY21" s="5">
        <v>8336</v>
      </c>
      <c r="BZ21" s="5">
        <v>115</v>
      </c>
      <c r="CA21" s="5">
        <v>21</v>
      </c>
      <c r="CB21" s="5">
        <v>1.59</v>
      </c>
      <c r="CC21" s="5">
        <v>0.3</v>
      </c>
      <c r="CD21" s="5">
        <v>1</v>
      </c>
      <c r="CE21" s="2">
        <v>0</v>
      </c>
      <c r="CF21" s="5">
        <v>19</v>
      </c>
      <c r="CG21" s="5">
        <v>16</v>
      </c>
      <c r="CH21" s="5">
        <v>15</v>
      </c>
      <c r="CI21" s="5">
        <v>1</v>
      </c>
      <c r="CJ21" s="5">
        <v>1</v>
      </c>
      <c r="CK21" s="2">
        <v>0</v>
      </c>
      <c r="CL21" s="2">
        <v>0</v>
      </c>
      <c r="CM21" s="5">
        <v>54</v>
      </c>
      <c r="CN21" s="5">
        <v>59</v>
      </c>
      <c r="CO21" s="5">
        <v>4</v>
      </c>
      <c r="CP21" s="5">
        <v>11</v>
      </c>
      <c r="CQ21" s="5">
        <v>6</v>
      </c>
      <c r="CR21" s="5">
        <v>12</v>
      </c>
      <c r="CS21" s="5">
        <v>0.40814</v>
      </c>
      <c r="CT21" s="5">
        <v>0.11742</v>
      </c>
      <c r="CU21" s="2" t="s">
        <v>138</v>
      </c>
    </row>
    <row r="22" spans="1:99" s="2" customFormat="1" x14ac:dyDescent="0.25">
      <c r="A22" s="2" t="s">
        <v>272</v>
      </c>
      <c r="C22" s="2" t="s">
        <v>273</v>
      </c>
      <c r="D22" s="2">
        <v>1937</v>
      </c>
      <c r="E22" s="2">
        <f t="shared" si="0"/>
        <v>78</v>
      </c>
      <c r="F22" s="2">
        <v>56</v>
      </c>
      <c r="G22" s="2">
        <v>56</v>
      </c>
      <c r="H22" s="2">
        <v>1069</v>
      </c>
      <c r="I22" s="2">
        <v>7787</v>
      </c>
      <c r="J22" s="2">
        <v>0</v>
      </c>
      <c r="K22" s="2">
        <v>7787</v>
      </c>
      <c r="L22" s="2">
        <f t="shared" si="1"/>
        <v>339200941.30000001</v>
      </c>
      <c r="M22" s="2">
        <v>353</v>
      </c>
      <c r="N22" s="2">
        <f t="shared" si="2"/>
        <v>15376680</v>
      </c>
      <c r="O22" s="2">
        <f t="shared" si="3"/>
        <v>0.55156250000000007</v>
      </c>
      <c r="P22" s="2">
        <f t="shared" si="4"/>
        <v>1428541.58</v>
      </c>
      <c r="Q22" s="2">
        <f t="shared" si="5"/>
        <v>1.4285415800000001</v>
      </c>
      <c r="R22" s="2">
        <v>5.7</v>
      </c>
      <c r="S22" s="2">
        <f t="shared" si="6"/>
        <v>14.762943</v>
      </c>
      <c r="T22" s="2">
        <f t="shared" si="7"/>
        <v>3648</v>
      </c>
      <c r="U22" s="2">
        <f t="shared" si="8"/>
        <v>158916000</v>
      </c>
      <c r="V22" s="2">
        <v>26755.053027999998</v>
      </c>
      <c r="W22" s="2">
        <f t="shared" si="9"/>
        <v>8.1549401629343983</v>
      </c>
      <c r="X22" s="2">
        <f t="shared" si="10"/>
        <v>5.0672465131850322</v>
      </c>
      <c r="Y22" s="2">
        <f t="shared" si="11"/>
        <v>1.9247273917520671</v>
      </c>
      <c r="Z22" s="2">
        <f t="shared" si="12"/>
        <v>22.059439443364887</v>
      </c>
      <c r="AA22" s="2" t="e">
        <f t="shared" si="13"/>
        <v>#DIV/0!</v>
      </c>
      <c r="AB22" s="2">
        <f t="shared" si="14"/>
        <v>1.1817556844659762</v>
      </c>
      <c r="AC22" s="2">
        <v>56</v>
      </c>
      <c r="AD22" s="2">
        <f t="shared" si="15"/>
        <v>0.39391856148865873</v>
      </c>
      <c r="AE22" s="2">
        <v>1.0395000000000001</v>
      </c>
      <c r="AF22" s="2">
        <f t="shared" si="16"/>
        <v>10.3342776203966</v>
      </c>
      <c r="AG22" s="2">
        <f t="shared" si="17"/>
        <v>0.49854989891558565</v>
      </c>
      <c r="AH22" s="2" t="e">
        <f t="shared" si="18"/>
        <v>#DIV/0!</v>
      </c>
      <c r="AI22" s="2">
        <f t="shared" si="19"/>
        <v>0</v>
      </c>
      <c r="AJ22" s="2">
        <f t="shared" si="20"/>
        <v>0</v>
      </c>
      <c r="AK22" s="2">
        <f t="shared" si="21"/>
        <v>0</v>
      </c>
      <c r="AL22" s="2" t="s">
        <v>274</v>
      </c>
      <c r="AM22" s="2" t="s">
        <v>275</v>
      </c>
      <c r="AN22" s="2" t="s">
        <v>276</v>
      </c>
      <c r="AO22" s="2" t="s">
        <v>277</v>
      </c>
      <c r="AP22" s="2" t="s">
        <v>278</v>
      </c>
      <c r="AQ22" s="2" t="s">
        <v>268</v>
      </c>
      <c r="AR22" s="2" t="s">
        <v>170</v>
      </c>
      <c r="AS22" s="2">
        <v>1</v>
      </c>
      <c r="AT22" s="2" t="s">
        <v>279</v>
      </c>
      <c r="AU22" s="2" t="s">
        <v>280</v>
      </c>
      <c r="AV22" s="2">
        <v>2</v>
      </c>
      <c r="AW22" s="5">
        <v>0</v>
      </c>
      <c r="AX22" s="5">
        <v>100</v>
      </c>
      <c r="AY22" s="2">
        <v>0</v>
      </c>
      <c r="AZ22" s="5">
        <v>4.5999999999999996</v>
      </c>
      <c r="BA22" s="5">
        <v>0.6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5">
        <v>0.3</v>
      </c>
      <c r="BH22" s="2">
        <v>0</v>
      </c>
      <c r="BI22" s="5">
        <v>80.3</v>
      </c>
      <c r="BJ22" s="5">
        <v>13.9</v>
      </c>
      <c r="BK22" s="2">
        <v>0</v>
      </c>
      <c r="BL22" s="2">
        <v>0</v>
      </c>
      <c r="BM22" s="2">
        <v>0</v>
      </c>
      <c r="BN22" s="5">
        <v>0.2</v>
      </c>
      <c r="BO22" s="5">
        <v>494</v>
      </c>
      <c r="BP22" s="5">
        <v>33</v>
      </c>
      <c r="BQ22" s="5">
        <v>82</v>
      </c>
      <c r="BR22" s="5">
        <v>6</v>
      </c>
      <c r="BS22" s="5">
        <v>0.21</v>
      </c>
      <c r="BT22" s="5">
        <v>0.01</v>
      </c>
      <c r="BU22" s="5">
        <v>550</v>
      </c>
      <c r="BV22" s="5">
        <v>92</v>
      </c>
      <c r="BW22" s="5">
        <v>0.23</v>
      </c>
      <c r="BX22" s="5">
        <v>125</v>
      </c>
      <c r="BY22" s="5">
        <v>1</v>
      </c>
      <c r="BZ22" s="5">
        <v>21</v>
      </c>
      <c r="CA22" s="2">
        <v>0</v>
      </c>
      <c r="CB22" s="5">
        <v>0.16</v>
      </c>
      <c r="CC22" s="2">
        <v>0</v>
      </c>
      <c r="CD22" s="5">
        <v>2</v>
      </c>
      <c r="CE22" s="5">
        <v>3</v>
      </c>
      <c r="CF22" s="2">
        <v>0</v>
      </c>
      <c r="CG22" s="2">
        <v>0</v>
      </c>
      <c r="CH22" s="5">
        <v>21</v>
      </c>
      <c r="CI22" s="2">
        <v>0</v>
      </c>
      <c r="CJ22" s="2">
        <v>0</v>
      </c>
      <c r="CK22" s="5">
        <v>1</v>
      </c>
      <c r="CL22" s="2">
        <v>0</v>
      </c>
      <c r="CM22" s="5">
        <v>70</v>
      </c>
      <c r="CN22" s="5">
        <v>76</v>
      </c>
      <c r="CO22" s="5">
        <v>7</v>
      </c>
      <c r="CP22" s="5">
        <v>21</v>
      </c>
      <c r="CQ22" s="2">
        <v>0</v>
      </c>
      <c r="CR22" s="2">
        <v>0</v>
      </c>
      <c r="CS22" s="5">
        <v>0.10016</v>
      </c>
      <c r="CT22" s="5">
        <v>1.4930000000000001E-2</v>
      </c>
      <c r="CU22" s="2" t="s">
        <v>138</v>
      </c>
    </row>
    <row r="23" spans="1:99" s="2" customFormat="1" x14ac:dyDescent="0.25">
      <c r="A23" s="2" t="s">
        <v>281</v>
      </c>
      <c r="C23" s="2" t="s">
        <v>282</v>
      </c>
      <c r="D23" s="2">
        <v>2005</v>
      </c>
      <c r="E23" s="2">
        <f t="shared" si="0"/>
        <v>10</v>
      </c>
      <c r="F23" s="2">
        <v>10</v>
      </c>
      <c r="G23" s="2">
        <v>10</v>
      </c>
      <c r="H23" s="2">
        <v>726</v>
      </c>
      <c r="I23" s="2">
        <v>9090</v>
      </c>
      <c r="J23" s="2">
        <v>0</v>
      </c>
      <c r="K23" s="2">
        <v>9090</v>
      </c>
      <c r="L23" s="2">
        <f t="shared" si="1"/>
        <v>395959491</v>
      </c>
      <c r="M23" s="2">
        <v>959</v>
      </c>
      <c r="N23" s="2">
        <f t="shared" si="2"/>
        <v>41774040</v>
      </c>
      <c r="O23" s="2">
        <f t="shared" si="3"/>
        <v>1.4984375000000001</v>
      </c>
      <c r="P23" s="2">
        <f t="shared" si="4"/>
        <v>3880938.74</v>
      </c>
      <c r="Q23" s="2">
        <f t="shared" si="5"/>
        <v>3.8809387400000004</v>
      </c>
      <c r="R23" s="2">
        <v>51</v>
      </c>
      <c r="S23" s="2">
        <f t="shared" si="6"/>
        <v>132.08948999999998</v>
      </c>
      <c r="T23" s="2">
        <f t="shared" si="7"/>
        <v>32640</v>
      </c>
      <c r="U23" s="2">
        <f t="shared" si="8"/>
        <v>1421880000</v>
      </c>
      <c r="V23" s="2">
        <v>66752.537110000005</v>
      </c>
      <c r="W23" s="2">
        <f t="shared" si="9"/>
        <v>20.346173311128002</v>
      </c>
      <c r="X23" s="2">
        <f t="shared" si="10"/>
        <v>12.642530013411342</v>
      </c>
      <c r="Y23" s="2">
        <f t="shared" si="11"/>
        <v>2.9134611878111736</v>
      </c>
      <c r="Z23" s="2">
        <f t="shared" si="12"/>
        <v>9.4786018062892641</v>
      </c>
      <c r="AA23" s="2" t="e">
        <f t="shared" si="13"/>
        <v>#DIV/0!</v>
      </c>
      <c r="AB23" s="2">
        <f t="shared" si="14"/>
        <v>2.8435805418867792</v>
      </c>
      <c r="AC23" s="2">
        <v>10</v>
      </c>
      <c r="AD23" s="2">
        <f t="shared" si="15"/>
        <v>0.94786018062892641</v>
      </c>
      <c r="AE23" s="2" t="s">
        <v>133</v>
      </c>
      <c r="AF23" s="2">
        <f t="shared" si="16"/>
        <v>34.035453597497394</v>
      </c>
      <c r="AG23" s="2">
        <f t="shared" si="17"/>
        <v>0.12996801571036207</v>
      </c>
      <c r="AH23" s="2" t="e">
        <f t="shared" si="18"/>
        <v>#DIV/0!</v>
      </c>
      <c r="AI23" s="2">
        <f t="shared" si="19"/>
        <v>0</v>
      </c>
      <c r="AJ23" s="2">
        <f t="shared" si="20"/>
        <v>0</v>
      </c>
      <c r="AK23" s="2">
        <f t="shared" si="21"/>
        <v>0</v>
      </c>
      <c r="AL23" s="2" t="s">
        <v>283</v>
      </c>
      <c r="AM23" s="2" t="s">
        <v>284</v>
      </c>
      <c r="AN23" s="2" t="s">
        <v>285</v>
      </c>
      <c r="AO23" s="2" t="s">
        <v>286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138</v>
      </c>
    </row>
    <row r="24" spans="1:99" s="2" customFormat="1" x14ac:dyDescent="0.25">
      <c r="A24" s="2" t="s">
        <v>287</v>
      </c>
      <c r="C24" s="2" t="s">
        <v>288</v>
      </c>
      <c r="D24" s="2">
        <v>1905</v>
      </c>
      <c r="E24" s="2">
        <f t="shared" si="0"/>
        <v>110</v>
      </c>
      <c r="F24" s="2">
        <v>39</v>
      </c>
      <c r="G24" s="2">
        <v>39</v>
      </c>
      <c r="H24" s="2">
        <v>4000</v>
      </c>
      <c r="I24" s="2">
        <v>7720</v>
      </c>
      <c r="J24" s="2">
        <v>0</v>
      </c>
      <c r="K24" s="2">
        <v>7720</v>
      </c>
      <c r="L24" s="2">
        <f t="shared" si="1"/>
        <v>336282428</v>
      </c>
      <c r="M24" s="2">
        <v>827</v>
      </c>
      <c r="N24" s="2">
        <f t="shared" si="2"/>
        <v>36024120</v>
      </c>
      <c r="O24" s="2">
        <f t="shared" si="3"/>
        <v>1.2921875</v>
      </c>
      <c r="P24" s="2">
        <f t="shared" si="4"/>
        <v>3346753.22</v>
      </c>
      <c r="Q24" s="2">
        <f t="shared" si="5"/>
        <v>3.3467532200000001</v>
      </c>
      <c r="R24" s="2">
        <v>238</v>
      </c>
      <c r="S24" s="2">
        <f t="shared" si="6"/>
        <v>616.41761999999994</v>
      </c>
      <c r="T24" s="2">
        <f t="shared" si="7"/>
        <v>152320</v>
      </c>
      <c r="U24" s="2">
        <f t="shared" si="8"/>
        <v>6635440000</v>
      </c>
      <c r="V24" s="2">
        <v>53071.553876999998</v>
      </c>
      <c r="W24" s="2">
        <f t="shared" si="9"/>
        <v>16.176209621709599</v>
      </c>
      <c r="X24" s="2">
        <f t="shared" si="10"/>
        <v>10.051433874980539</v>
      </c>
      <c r="Y24" s="2">
        <f t="shared" si="11"/>
        <v>2.4943638990554367</v>
      </c>
      <c r="Z24" s="2">
        <f t="shared" si="12"/>
        <v>9.3349241563707874</v>
      </c>
      <c r="AA24" s="2" t="e">
        <f t="shared" si="13"/>
        <v>#DIV/0!</v>
      </c>
      <c r="AB24" s="2">
        <f t="shared" si="14"/>
        <v>0.71807108895159899</v>
      </c>
      <c r="AC24" s="2">
        <v>39</v>
      </c>
      <c r="AD24" s="2">
        <f t="shared" si="15"/>
        <v>0.23935702965053302</v>
      </c>
      <c r="AE24" s="2">
        <v>27.107199999999999</v>
      </c>
      <c r="AF24" s="2">
        <f t="shared" si="16"/>
        <v>184.1837968561064</v>
      </c>
      <c r="AG24" s="2">
        <f t="shared" si="17"/>
        <v>0.13783501312233978</v>
      </c>
      <c r="AH24" s="2" t="e">
        <f t="shared" si="18"/>
        <v>#DIV/0!</v>
      </c>
      <c r="AI24" s="2">
        <f t="shared" si="19"/>
        <v>0</v>
      </c>
      <c r="AJ24" s="2">
        <f t="shared" si="20"/>
        <v>0</v>
      </c>
      <c r="AK24" s="2">
        <f t="shared" si="21"/>
        <v>0</v>
      </c>
      <c r="AL24" s="2" t="s">
        <v>289</v>
      </c>
      <c r="AM24" s="2" t="s">
        <v>290</v>
      </c>
      <c r="AN24" s="2" t="s">
        <v>291</v>
      </c>
      <c r="AO24" s="2" t="s">
        <v>292</v>
      </c>
      <c r="AP24" s="2" t="s">
        <v>293</v>
      </c>
      <c r="AQ24" s="2" t="s">
        <v>158</v>
      </c>
      <c r="AR24" s="2" t="s">
        <v>294</v>
      </c>
      <c r="AS24" s="2">
        <v>1</v>
      </c>
      <c r="AT24" s="2" t="s">
        <v>295</v>
      </c>
      <c r="AU24" s="2" t="s">
        <v>296</v>
      </c>
      <c r="AV24" s="2">
        <v>3</v>
      </c>
      <c r="AW24" s="5">
        <v>89</v>
      </c>
      <c r="AX24" s="5">
        <v>11</v>
      </c>
      <c r="AY24" s="2">
        <v>0</v>
      </c>
      <c r="AZ24" s="5">
        <v>18.8</v>
      </c>
      <c r="BA24" s="5">
        <v>1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5">
        <v>1.9</v>
      </c>
      <c r="BJ24" s="5">
        <v>5.2</v>
      </c>
      <c r="BK24" s="5">
        <v>15.5</v>
      </c>
      <c r="BL24" s="5">
        <v>57.6</v>
      </c>
      <c r="BM24" s="2">
        <v>0</v>
      </c>
      <c r="BN24" s="2">
        <v>0</v>
      </c>
      <c r="BO24" s="5">
        <v>15</v>
      </c>
      <c r="BP24" s="5">
        <v>11</v>
      </c>
      <c r="BQ24" s="5">
        <v>1</v>
      </c>
      <c r="BR24" s="5">
        <v>1</v>
      </c>
      <c r="BS24" s="5">
        <v>0.05</v>
      </c>
      <c r="BT24" s="5">
        <v>0.03</v>
      </c>
      <c r="BU24" s="5">
        <v>56</v>
      </c>
      <c r="BV24" s="5">
        <v>4</v>
      </c>
      <c r="BW24" s="5">
        <v>0.16</v>
      </c>
      <c r="BX24" s="5">
        <v>7897</v>
      </c>
      <c r="BY24" s="5">
        <v>911</v>
      </c>
      <c r="BZ24" s="5">
        <v>526</v>
      </c>
      <c r="CA24" s="5">
        <v>61</v>
      </c>
      <c r="CB24" s="5">
        <v>0.36</v>
      </c>
      <c r="CC24" s="5">
        <v>0.04</v>
      </c>
      <c r="CD24" s="5">
        <v>2</v>
      </c>
      <c r="CE24" s="5">
        <v>1</v>
      </c>
      <c r="CF24" s="5">
        <v>74</v>
      </c>
      <c r="CG24" s="5">
        <v>59</v>
      </c>
      <c r="CH24" s="5">
        <v>4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5">
        <v>1</v>
      </c>
      <c r="CP24" s="5">
        <v>2</v>
      </c>
      <c r="CQ24" s="5">
        <v>19</v>
      </c>
      <c r="CR24" s="5">
        <v>38</v>
      </c>
      <c r="CS24" s="5">
        <v>0.50502999999999998</v>
      </c>
      <c r="CT24" s="5">
        <v>0.12049</v>
      </c>
      <c r="CU24" s="2" t="s">
        <v>138</v>
      </c>
    </row>
    <row r="25" spans="1:99" s="2" customFormat="1" x14ac:dyDescent="0.25">
      <c r="A25" s="2" t="s">
        <v>297</v>
      </c>
      <c r="C25" s="2" t="s">
        <v>298</v>
      </c>
      <c r="D25" s="2">
        <v>1873</v>
      </c>
      <c r="E25" s="2">
        <f t="shared" si="0"/>
        <v>142</v>
      </c>
      <c r="F25" s="2">
        <v>18</v>
      </c>
      <c r="G25" s="2">
        <v>18</v>
      </c>
      <c r="H25" s="2">
        <v>48</v>
      </c>
      <c r="I25" s="2">
        <v>3398</v>
      </c>
      <c r="J25" s="2">
        <v>0</v>
      </c>
      <c r="K25" s="2">
        <v>3398</v>
      </c>
      <c r="L25" s="2">
        <f t="shared" si="1"/>
        <v>148016540.20000002</v>
      </c>
      <c r="M25" s="2">
        <v>415</v>
      </c>
      <c r="N25" s="2">
        <f t="shared" si="2"/>
        <v>18077400</v>
      </c>
      <c r="O25" s="2">
        <f t="shared" si="3"/>
        <v>0.6484375</v>
      </c>
      <c r="P25" s="2">
        <f t="shared" si="4"/>
        <v>1679446.9000000001</v>
      </c>
      <c r="Q25" s="2">
        <f t="shared" si="5"/>
        <v>1.6794469000000001</v>
      </c>
      <c r="R25" s="2">
        <v>7.3</v>
      </c>
      <c r="S25" s="2">
        <f t="shared" si="6"/>
        <v>18.906927</v>
      </c>
      <c r="T25" s="2">
        <f t="shared" si="7"/>
        <v>4672</v>
      </c>
      <c r="U25" s="2">
        <f t="shared" si="8"/>
        <v>203524000</v>
      </c>
      <c r="V25" s="2">
        <v>29946.150772000001</v>
      </c>
      <c r="W25" s="2">
        <f t="shared" si="9"/>
        <v>9.1275867553056003</v>
      </c>
      <c r="X25" s="2">
        <f t="shared" si="10"/>
        <v>5.6716212793121681</v>
      </c>
      <c r="Y25" s="2">
        <f t="shared" si="11"/>
        <v>1.9868620842783888</v>
      </c>
      <c r="Z25" s="2">
        <f t="shared" si="12"/>
        <v>8.1879330102780283</v>
      </c>
      <c r="AA25" s="2" t="e">
        <f t="shared" si="13"/>
        <v>#DIV/0!</v>
      </c>
      <c r="AB25" s="2">
        <f t="shared" si="14"/>
        <v>1.3646555017130046</v>
      </c>
      <c r="AC25" s="2">
        <v>18</v>
      </c>
      <c r="AD25" s="2">
        <f t="shared" si="15"/>
        <v>0.45488516723766825</v>
      </c>
      <c r="AE25" s="2">
        <v>44.732300000000002</v>
      </c>
      <c r="AF25" s="2">
        <f t="shared" si="16"/>
        <v>11.257831325301204</v>
      </c>
      <c r="AG25" s="2">
        <f t="shared" si="17"/>
        <v>0.17066786097149172</v>
      </c>
      <c r="AH25" s="2" t="e">
        <f t="shared" si="18"/>
        <v>#DIV/0!</v>
      </c>
      <c r="AI25" s="2">
        <f t="shared" si="19"/>
        <v>0</v>
      </c>
      <c r="AJ25" s="2">
        <f t="shared" si="20"/>
        <v>0</v>
      </c>
      <c r="AK25" s="2">
        <f t="shared" si="21"/>
        <v>0</v>
      </c>
      <c r="AL25" s="2" t="s">
        <v>299</v>
      </c>
      <c r="AM25" s="2" t="s">
        <v>300</v>
      </c>
      <c r="AN25" s="2" t="s">
        <v>301</v>
      </c>
      <c r="AO25" s="2" t="s">
        <v>302</v>
      </c>
      <c r="AP25" s="2" t="s">
        <v>303</v>
      </c>
      <c r="AQ25" s="2" t="s">
        <v>146</v>
      </c>
      <c r="AR25" s="2" t="s">
        <v>304</v>
      </c>
      <c r="AS25" s="2">
        <v>1</v>
      </c>
      <c r="AT25" s="2" t="s">
        <v>305</v>
      </c>
      <c r="AU25" s="2" t="s">
        <v>306</v>
      </c>
      <c r="AV25" s="2">
        <v>2</v>
      </c>
      <c r="AW25" s="5">
        <v>12</v>
      </c>
      <c r="AX25" s="5">
        <v>88</v>
      </c>
      <c r="AY25" s="2">
        <v>0</v>
      </c>
      <c r="AZ25" s="5">
        <v>2.2999999999999998</v>
      </c>
      <c r="BA25" s="5">
        <v>2.6</v>
      </c>
      <c r="BB25" s="2">
        <v>0</v>
      </c>
      <c r="BC25" s="2">
        <v>0</v>
      </c>
      <c r="BD25" s="2">
        <v>0</v>
      </c>
      <c r="BE25" s="2">
        <v>0</v>
      </c>
      <c r="BF25" s="5">
        <v>7.6</v>
      </c>
      <c r="BG25" s="5">
        <v>50.5</v>
      </c>
      <c r="BH25" s="5">
        <v>4.3</v>
      </c>
      <c r="BI25" s="5">
        <v>10.5</v>
      </c>
      <c r="BJ25" s="5">
        <v>20.2</v>
      </c>
      <c r="BK25" s="5">
        <v>2.1</v>
      </c>
      <c r="BL25" s="2">
        <v>0</v>
      </c>
      <c r="BM25" s="2">
        <v>0</v>
      </c>
      <c r="BN25" s="2">
        <v>0</v>
      </c>
      <c r="BO25" s="5">
        <v>1589</v>
      </c>
      <c r="BP25" s="5">
        <v>219</v>
      </c>
      <c r="BQ25" s="5">
        <v>27</v>
      </c>
      <c r="BR25" s="5">
        <v>4</v>
      </c>
      <c r="BS25" s="5">
        <v>0.19</v>
      </c>
      <c r="BT25" s="5">
        <v>0.03</v>
      </c>
      <c r="BU25" s="5">
        <v>1841</v>
      </c>
      <c r="BV25" s="5">
        <v>32</v>
      </c>
      <c r="BW25" s="5">
        <v>0.22</v>
      </c>
      <c r="BX25" s="5">
        <v>10902</v>
      </c>
      <c r="BY25" s="5">
        <v>774</v>
      </c>
      <c r="BZ25" s="5">
        <v>188</v>
      </c>
      <c r="CA25" s="5">
        <v>13</v>
      </c>
      <c r="CB25" s="5">
        <v>0.28000000000000003</v>
      </c>
      <c r="CC25" s="5">
        <v>0.02</v>
      </c>
      <c r="CD25" s="2">
        <v>0</v>
      </c>
      <c r="CE25" s="2">
        <v>0</v>
      </c>
      <c r="CF25" s="5">
        <v>18</v>
      </c>
      <c r="CG25" s="5">
        <v>15</v>
      </c>
      <c r="CH25" s="5">
        <v>14</v>
      </c>
      <c r="CI25" s="5">
        <v>50</v>
      </c>
      <c r="CJ25" s="5">
        <v>44</v>
      </c>
      <c r="CK25" s="2">
        <v>0</v>
      </c>
      <c r="CL25" s="2">
        <v>0</v>
      </c>
      <c r="CM25" s="5">
        <v>8</v>
      </c>
      <c r="CN25" s="5">
        <v>10</v>
      </c>
      <c r="CO25" s="5">
        <v>9</v>
      </c>
      <c r="CP25" s="5">
        <v>29</v>
      </c>
      <c r="CQ25" s="5">
        <v>1</v>
      </c>
      <c r="CR25" s="5">
        <v>2</v>
      </c>
      <c r="CS25" s="5">
        <v>9.0139999999999998E-2</v>
      </c>
      <c r="CT25" s="2">
        <v>0</v>
      </c>
      <c r="CU25" s="2" t="s">
        <v>138</v>
      </c>
    </row>
    <row r="26" spans="1:99" s="2" customFormat="1" x14ac:dyDescent="0.25">
      <c r="A26" s="2" t="s">
        <v>307</v>
      </c>
      <c r="C26" s="2" t="s">
        <v>308</v>
      </c>
      <c r="D26" s="2">
        <v>1913</v>
      </c>
      <c r="E26" s="2">
        <f t="shared" si="0"/>
        <v>102</v>
      </c>
      <c r="F26" s="2">
        <v>60</v>
      </c>
      <c r="G26" s="2">
        <v>60</v>
      </c>
      <c r="H26" s="2">
        <v>16660</v>
      </c>
      <c r="I26" s="2">
        <v>9800</v>
      </c>
      <c r="J26" s="2">
        <v>0</v>
      </c>
      <c r="K26" s="2">
        <v>9800</v>
      </c>
      <c r="L26" s="2">
        <f t="shared" si="1"/>
        <v>426887020</v>
      </c>
      <c r="M26" s="2">
        <v>404</v>
      </c>
      <c r="N26" s="2">
        <f t="shared" si="2"/>
        <v>17598240</v>
      </c>
      <c r="O26" s="2">
        <f t="shared" si="3"/>
        <v>0.63125000000000009</v>
      </c>
      <c r="P26" s="2">
        <f t="shared" si="4"/>
        <v>1634931.44</v>
      </c>
      <c r="Q26" s="2">
        <f t="shared" si="5"/>
        <v>1.6349314400000001</v>
      </c>
      <c r="R26" s="2">
        <v>1040</v>
      </c>
      <c r="S26" s="2">
        <f t="shared" si="6"/>
        <v>2693.5895999999998</v>
      </c>
      <c r="T26" s="2">
        <f t="shared" si="7"/>
        <v>665600</v>
      </c>
      <c r="U26" s="2">
        <f t="shared" si="8"/>
        <v>28995200000</v>
      </c>
      <c r="V26" s="2">
        <v>58947.917517000002</v>
      </c>
      <c r="W26" s="2">
        <f t="shared" si="9"/>
        <v>17.9673252591816</v>
      </c>
      <c r="X26" s="2">
        <f t="shared" si="10"/>
        <v>11.164381890214699</v>
      </c>
      <c r="Y26" s="2">
        <f t="shared" si="11"/>
        <v>3.9639534724639036</v>
      </c>
      <c r="Z26" s="2">
        <f t="shared" si="12"/>
        <v>24.257370055187337</v>
      </c>
      <c r="AA26" s="2" t="e">
        <f t="shared" si="13"/>
        <v>#DIV/0!</v>
      </c>
      <c r="AB26" s="2">
        <f t="shared" si="14"/>
        <v>1.2128685027593669</v>
      </c>
      <c r="AC26" s="2">
        <v>60</v>
      </c>
      <c r="AD26" s="2">
        <f t="shared" si="15"/>
        <v>0.40428950091978894</v>
      </c>
      <c r="AE26" s="2">
        <v>1277.3499999999999</v>
      </c>
      <c r="AF26" s="2">
        <f t="shared" si="16"/>
        <v>1647.5247524752476</v>
      </c>
      <c r="AG26" s="2">
        <f t="shared" si="17"/>
        <v>0.51245359473676444</v>
      </c>
      <c r="AH26" s="2" t="e">
        <f t="shared" si="18"/>
        <v>#DIV/0!</v>
      </c>
      <c r="AI26" s="2">
        <f t="shared" si="19"/>
        <v>0</v>
      </c>
      <c r="AJ26" s="2">
        <f t="shared" si="20"/>
        <v>0</v>
      </c>
      <c r="AK26" s="2">
        <f t="shared" si="21"/>
        <v>0</v>
      </c>
      <c r="AL26" s="2" t="s">
        <v>309</v>
      </c>
      <c r="AM26" s="2" t="s">
        <v>310</v>
      </c>
      <c r="AN26" s="2" t="s">
        <v>133</v>
      </c>
      <c r="AO26" s="2" t="s">
        <v>311</v>
      </c>
      <c r="AP26" s="2" t="s">
        <v>312</v>
      </c>
      <c r="AQ26" s="2" t="s">
        <v>146</v>
      </c>
      <c r="AR26" s="2" t="s">
        <v>313</v>
      </c>
      <c r="AS26" s="2">
        <v>4</v>
      </c>
      <c r="AT26" s="2" t="s">
        <v>314</v>
      </c>
      <c r="AU26" s="2" t="s">
        <v>315</v>
      </c>
      <c r="AV26" s="2">
        <v>3</v>
      </c>
      <c r="AW26" s="5">
        <v>28</v>
      </c>
      <c r="AX26" s="5">
        <v>68</v>
      </c>
      <c r="AY26" s="5">
        <v>3</v>
      </c>
      <c r="AZ26" s="5">
        <v>2.7</v>
      </c>
      <c r="BA26" s="5">
        <v>2.5</v>
      </c>
      <c r="BB26" s="2">
        <v>0</v>
      </c>
      <c r="BC26" s="2">
        <v>0</v>
      </c>
      <c r="BD26" s="2">
        <v>0</v>
      </c>
      <c r="BE26" s="5">
        <v>0.1</v>
      </c>
      <c r="BF26" s="5">
        <v>2.7</v>
      </c>
      <c r="BG26" s="5">
        <v>45.4</v>
      </c>
      <c r="BH26" s="5">
        <v>2.9</v>
      </c>
      <c r="BI26" s="5">
        <v>20.8</v>
      </c>
      <c r="BJ26" s="5">
        <v>14.4</v>
      </c>
      <c r="BK26" s="5">
        <v>2.1</v>
      </c>
      <c r="BL26" s="5">
        <v>1.3</v>
      </c>
      <c r="BM26" s="2">
        <v>0</v>
      </c>
      <c r="BN26" s="5">
        <v>5.0999999999999996</v>
      </c>
      <c r="BO26" s="5">
        <v>133236</v>
      </c>
      <c r="BP26" s="5">
        <v>21749</v>
      </c>
      <c r="BQ26" s="5">
        <v>48</v>
      </c>
      <c r="BR26" s="5">
        <v>8</v>
      </c>
      <c r="BS26" s="5">
        <v>0.12</v>
      </c>
      <c r="BT26" s="5">
        <v>0.02</v>
      </c>
      <c r="BU26" s="5">
        <v>145468</v>
      </c>
      <c r="BV26" s="5">
        <v>53</v>
      </c>
      <c r="BW26" s="5">
        <v>0.13</v>
      </c>
      <c r="BX26" s="5">
        <v>708074</v>
      </c>
      <c r="BY26" s="5">
        <v>38198</v>
      </c>
      <c r="BZ26" s="5">
        <v>257</v>
      </c>
      <c r="CA26" s="5">
        <v>14</v>
      </c>
      <c r="CB26" s="5">
        <v>0.64</v>
      </c>
      <c r="CC26" s="5">
        <v>0.04</v>
      </c>
      <c r="CD26" s="2">
        <v>0</v>
      </c>
      <c r="CE26" s="2">
        <v>0</v>
      </c>
      <c r="CF26" s="5">
        <v>16</v>
      </c>
      <c r="CG26" s="5">
        <v>21</v>
      </c>
      <c r="CH26" s="5">
        <v>11</v>
      </c>
      <c r="CI26" s="5">
        <v>34</v>
      </c>
      <c r="CJ26" s="5">
        <v>31</v>
      </c>
      <c r="CK26" s="5">
        <v>20</v>
      </c>
      <c r="CL26" s="5">
        <v>12</v>
      </c>
      <c r="CM26" s="5">
        <v>13</v>
      </c>
      <c r="CN26" s="5">
        <v>16</v>
      </c>
      <c r="CO26" s="5">
        <v>5</v>
      </c>
      <c r="CP26" s="5">
        <v>16</v>
      </c>
      <c r="CQ26" s="5">
        <v>1</v>
      </c>
      <c r="CR26" s="5">
        <v>3</v>
      </c>
      <c r="CS26" s="5">
        <v>0.13002</v>
      </c>
      <c r="CT26" s="5">
        <v>1.2409999999999999E-2</v>
      </c>
      <c r="CU26" s="2" t="s">
        <v>138</v>
      </c>
    </row>
    <row r="27" spans="1:99" s="2" customFormat="1" x14ac:dyDescent="0.25">
      <c r="A27" s="2" t="s">
        <v>316</v>
      </c>
      <c r="C27" s="2" t="s">
        <v>317</v>
      </c>
      <c r="D27" s="2">
        <v>1912</v>
      </c>
      <c r="E27" s="2">
        <f t="shared" si="0"/>
        <v>103</v>
      </c>
      <c r="F27" s="2">
        <v>47</v>
      </c>
      <c r="G27" s="2">
        <v>47</v>
      </c>
      <c r="H27" s="2">
        <v>812</v>
      </c>
      <c r="I27" s="2">
        <v>20504</v>
      </c>
      <c r="J27" s="2">
        <v>0</v>
      </c>
      <c r="K27" s="2">
        <v>20504</v>
      </c>
      <c r="L27" s="2">
        <f t="shared" si="1"/>
        <v>893152189.60000002</v>
      </c>
      <c r="M27" s="2">
        <v>1593</v>
      </c>
      <c r="N27" s="2">
        <f t="shared" si="2"/>
        <v>69391080</v>
      </c>
      <c r="O27" s="2">
        <f t="shared" si="3"/>
        <v>2.4890625000000002</v>
      </c>
      <c r="P27" s="2">
        <f t="shared" si="4"/>
        <v>6446647.9800000004</v>
      </c>
      <c r="Q27" s="2">
        <f t="shared" si="5"/>
        <v>6.4466479800000007</v>
      </c>
      <c r="R27" s="2">
        <v>97</v>
      </c>
      <c r="S27" s="2">
        <f t="shared" si="6"/>
        <v>251.22902999999997</v>
      </c>
      <c r="T27" s="2">
        <f t="shared" si="7"/>
        <v>62080</v>
      </c>
      <c r="U27" s="2">
        <f t="shared" si="8"/>
        <v>2704360000</v>
      </c>
      <c r="V27" s="2">
        <v>59379.866153000003</v>
      </c>
      <c r="W27" s="2">
        <f t="shared" si="9"/>
        <v>18.0989832034344</v>
      </c>
      <c r="X27" s="2">
        <f t="shared" si="10"/>
        <v>11.246190370181283</v>
      </c>
      <c r="Y27" s="2">
        <f t="shared" si="11"/>
        <v>2.0108611799714846</v>
      </c>
      <c r="Z27" s="2">
        <f t="shared" si="12"/>
        <v>12.871282441489598</v>
      </c>
      <c r="AA27" s="2" t="e">
        <f t="shared" si="13"/>
        <v>#DIV/0!</v>
      </c>
      <c r="AB27" s="2">
        <f t="shared" si="14"/>
        <v>0.82157121966954882</v>
      </c>
      <c r="AC27" s="2">
        <v>47</v>
      </c>
      <c r="AD27" s="2">
        <f t="shared" si="15"/>
        <v>0.27385707322318292</v>
      </c>
      <c r="AE27" s="2">
        <v>64.641099999999994</v>
      </c>
      <c r="AF27" s="2">
        <f t="shared" si="16"/>
        <v>38.970495919648464</v>
      </c>
      <c r="AG27" s="2">
        <f t="shared" si="17"/>
        <v>0.13693530876612373</v>
      </c>
      <c r="AH27" s="2" t="e">
        <f t="shared" si="18"/>
        <v>#DIV/0!</v>
      </c>
      <c r="AI27" s="2">
        <f t="shared" si="19"/>
        <v>0</v>
      </c>
      <c r="AJ27" s="2">
        <f t="shared" si="20"/>
        <v>0</v>
      </c>
      <c r="AK27" s="2">
        <f t="shared" si="21"/>
        <v>0</v>
      </c>
      <c r="AL27" s="2" t="s">
        <v>318</v>
      </c>
      <c r="AM27" s="2" t="s">
        <v>319</v>
      </c>
      <c r="AN27" s="2" t="s">
        <v>320</v>
      </c>
      <c r="AO27" s="2" t="s">
        <v>321</v>
      </c>
      <c r="AP27" s="2" t="s">
        <v>322</v>
      </c>
      <c r="AQ27" s="2" t="s">
        <v>323</v>
      </c>
      <c r="AR27" s="2" t="s">
        <v>324</v>
      </c>
      <c r="AS27" s="2">
        <v>1</v>
      </c>
      <c r="AT27" s="2" t="s">
        <v>325</v>
      </c>
      <c r="AU27" s="2" t="s">
        <v>326</v>
      </c>
      <c r="AV27" s="2">
        <v>3</v>
      </c>
      <c r="AW27" s="5">
        <v>92</v>
      </c>
      <c r="AX27" s="5">
        <v>8</v>
      </c>
      <c r="AY27" s="2">
        <v>0</v>
      </c>
      <c r="AZ27" s="5">
        <v>0.2</v>
      </c>
      <c r="BA27" s="5">
        <v>1</v>
      </c>
      <c r="BB27" s="2">
        <v>0</v>
      </c>
      <c r="BC27" s="2">
        <v>0</v>
      </c>
      <c r="BD27" s="2">
        <v>0</v>
      </c>
      <c r="BE27" s="2">
        <v>0</v>
      </c>
      <c r="BF27" s="5">
        <v>2.4</v>
      </c>
      <c r="BG27" s="5">
        <v>0.6</v>
      </c>
      <c r="BH27" s="2">
        <v>0</v>
      </c>
      <c r="BI27" s="5">
        <v>68.099999999999994</v>
      </c>
      <c r="BJ27" s="5">
        <v>18.399999999999999</v>
      </c>
      <c r="BK27" s="5">
        <v>3.1</v>
      </c>
      <c r="BL27" s="5">
        <v>6.2</v>
      </c>
      <c r="BM27" s="2">
        <v>0</v>
      </c>
      <c r="BN27" s="2">
        <v>0</v>
      </c>
      <c r="BO27" s="5">
        <v>708</v>
      </c>
      <c r="BP27" s="5">
        <v>578</v>
      </c>
      <c r="BQ27" s="5">
        <v>3</v>
      </c>
      <c r="BR27" s="5">
        <v>3</v>
      </c>
      <c r="BS27" s="5">
        <v>0.04</v>
      </c>
      <c r="BT27" s="5">
        <v>0.03</v>
      </c>
      <c r="BU27" s="5">
        <v>1801</v>
      </c>
      <c r="BV27" s="5">
        <v>8</v>
      </c>
      <c r="BW27" s="5">
        <v>0.11</v>
      </c>
      <c r="BX27" s="5">
        <v>29606</v>
      </c>
      <c r="BY27" s="5">
        <v>5913</v>
      </c>
      <c r="BZ27" s="5">
        <v>132</v>
      </c>
      <c r="CA27" s="5">
        <v>26</v>
      </c>
      <c r="CB27" s="5">
        <v>0.51</v>
      </c>
      <c r="CC27" s="5">
        <v>0.11</v>
      </c>
      <c r="CD27" s="5">
        <v>1</v>
      </c>
      <c r="CE27" s="5">
        <v>1</v>
      </c>
      <c r="CF27" s="5">
        <v>36</v>
      </c>
      <c r="CG27" s="5">
        <v>26</v>
      </c>
      <c r="CH27" s="5">
        <v>13</v>
      </c>
      <c r="CI27" s="5">
        <v>2</v>
      </c>
      <c r="CJ27" s="5">
        <v>2</v>
      </c>
      <c r="CK27" s="2">
        <v>0</v>
      </c>
      <c r="CL27" s="2">
        <v>0</v>
      </c>
      <c r="CM27" s="5">
        <v>39</v>
      </c>
      <c r="CN27" s="5">
        <v>46</v>
      </c>
      <c r="CO27" s="5">
        <v>6</v>
      </c>
      <c r="CP27" s="5">
        <v>19</v>
      </c>
      <c r="CQ27" s="5">
        <v>4</v>
      </c>
      <c r="CR27" s="5">
        <v>7</v>
      </c>
      <c r="CS27" s="5">
        <v>6.769E-2</v>
      </c>
      <c r="CT27" s="2">
        <v>0</v>
      </c>
      <c r="CU27" s="2" t="s">
        <v>138</v>
      </c>
    </row>
    <row r="28" spans="1:99" s="2" customFormat="1" x14ac:dyDescent="0.25">
      <c r="A28" s="2" t="s">
        <v>327</v>
      </c>
      <c r="C28" s="2" t="s">
        <v>328</v>
      </c>
      <c r="D28" s="2">
        <v>1918</v>
      </c>
      <c r="E28" s="2">
        <f t="shared" si="0"/>
        <v>97</v>
      </c>
      <c r="F28" s="2">
        <v>67</v>
      </c>
      <c r="G28" s="2">
        <v>67</v>
      </c>
      <c r="H28" s="2">
        <v>5000</v>
      </c>
      <c r="I28" s="2">
        <v>45000</v>
      </c>
      <c r="J28" s="2">
        <v>0</v>
      </c>
      <c r="K28" s="2">
        <v>45000</v>
      </c>
      <c r="L28" s="2">
        <f t="shared" si="1"/>
        <v>1960195500</v>
      </c>
      <c r="M28" s="2">
        <v>1392</v>
      </c>
      <c r="N28" s="2">
        <f t="shared" si="2"/>
        <v>60635520</v>
      </c>
      <c r="O28" s="2">
        <f t="shared" si="3"/>
        <v>2.1750000000000003</v>
      </c>
      <c r="P28" s="2">
        <f t="shared" si="4"/>
        <v>5633229.1200000001</v>
      </c>
      <c r="Q28" s="2">
        <f t="shared" si="5"/>
        <v>5.6332291200000002</v>
      </c>
      <c r="R28" s="2">
        <v>788</v>
      </c>
      <c r="S28" s="2">
        <f t="shared" si="6"/>
        <v>2040.9121199999997</v>
      </c>
      <c r="T28" s="2">
        <f t="shared" si="7"/>
        <v>504320</v>
      </c>
      <c r="U28" s="2">
        <f t="shared" si="8"/>
        <v>21969440000</v>
      </c>
      <c r="V28" s="2">
        <v>47327.016523999999</v>
      </c>
      <c r="W28" s="2">
        <f t="shared" si="9"/>
        <v>14.4252746365152</v>
      </c>
      <c r="X28" s="2">
        <f t="shared" si="10"/>
        <v>8.9634529675464556</v>
      </c>
      <c r="Y28" s="2">
        <f t="shared" si="11"/>
        <v>1.7145109911785659</v>
      </c>
      <c r="Z28" s="2">
        <f t="shared" si="12"/>
        <v>32.327511992970457</v>
      </c>
      <c r="AA28" s="2" t="e">
        <f t="shared" si="13"/>
        <v>#DIV/0!</v>
      </c>
      <c r="AB28" s="2">
        <f t="shared" si="14"/>
        <v>1.4475005369986771</v>
      </c>
      <c r="AC28" s="2">
        <v>67</v>
      </c>
      <c r="AD28" s="2">
        <f t="shared" si="15"/>
        <v>0.48250017899955905</v>
      </c>
      <c r="AE28" s="2">
        <v>216.75299999999999</v>
      </c>
      <c r="AF28" s="2">
        <f t="shared" si="16"/>
        <v>362.29885057471262</v>
      </c>
      <c r="AG28" s="2">
        <f t="shared" si="17"/>
        <v>0.36792066097629039</v>
      </c>
      <c r="AH28" s="2" t="e">
        <f t="shared" si="18"/>
        <v>#DIV/0!</v>
      </c>
      <c r="AI28" s="2">
        <f t="shared" si="19"/>
        <v>0</v>
      </c>
      <c r="AJ28" s="2">
        <f t="shared" si="20"/>
        <v>0</v>
      </c>
      <c r="AK28" s="2">
        <f t="shared" si="21"/>
        <v>0</v>
      </c>
      <c r="AL28" s="2" t="s">
        <v>329</v>
      </c>
      <c r="AM28" s="2" t="s">
        <v>330</v>
      </c>
      <c r="AN28" s="2" t="s">
        <v>133</v>
      </c>
      <c r="AO28" s="2" t="s">
        <v>331</v>
      </c>
      <c r="AP28" s="2" t="s">
        <v>332</v>
      </c>
      <c r="AQ28" s="2" t="s">
        <v>333</v>
      </c>
      <c r="AR28" s="2" t="s">
        <v>334</v>
      </c>
      <c r="AS28" s="2">
        <v>3</v>
      </c>
      <c r="AT28" s="2" t="s">
        <v>335</v>
      </c>
      <c r="AU28" s="2" t="s">
        <v>336</v>
      </c>
      <c r="AV28" s="2">
        <v>2</v>
      </c>
      <c r="AW28" s="5">
        <v>21</v>
      </c>
      <c r="AX28" s="5">
        <v>79</v>
      </c>
      <c r="AY28" s="2">
        <v>0</v>
      </c>
      <c r="AZ28" s="5">
        <v>0.5</v>
      </c>
      <c r="BA28" s="5">
        <v>2</v>
      </c>
      <c r="BB28" s="2">
        <v>0</v>
      </c>
      <c r="BC28" s="2">
        <v>0</v>
      </c>
      <c r="BD28" s="2">
        <v>0</v>
      </c>
      <c r="BE28" s="5">
        <v>0.1</v>
      </c>
      <c r="BF28" s="2">
        <v>0</v>
      </c>
      <c r="BG28" s="5">
        <v>23.4</v>
      </c>
      <c r="BH28" s="2">
        <v>0</v>
      </c>
      <c r="BI28" s="5">
        <v>43.2</v>
      </c>
      <c r="BJ28" s="5">
        <v>19.5</v>
      </c>
      <c r="BK28" s="5">
        <v>2.2000000000000002</v>
      </c>
      <c r="BL28" s="5">
        <v>1.2</v>
      </c>
      <c r="BM28" s="2">
        <v>0</v>
      </c>
      <c r="BN28" s="5">
        <v>7.9</v>
      </c>
      <c r="BO28" s="5">
        <v>32600</v>
      </c>
      <c r="BP28" s="5">
        <v>7095</v>
      </c>
      <c r="BQ28" s="5">
        <v>14</v>
      </c>
      <c r="BR28" s="5">
        <v>3</v>
      </c>
      <c r="BS28" s="5">
        <v>7.0000000000000007E-2</v>
      </c>
      <c r="BT28" s="5">
        <v>0.01</v>
      </c>
      <c r="BU28" s="5">
        <v>37772</v>
      </c>
      <c r="BV28" s="5">
        <v>17</v>
      </c>
      <c r="BW28" s="5">
        <v>0.08</v>
      </c>
      <c r="BX28" s="5">
        <v>209615</v>
      </c>
      <c r="BY28" s="5">
        <v>20456</v>
      </c>
      <c r="BZ28" s="5">
        <v>92</v>
      </c>
      <c r="CA28" s="5">
        <v>9</v>
      </c>
      <c r="CB28" s="5">
        <v>1.1000000000000001</v>
      </c>
      <c r="CC28" s="5">
        <v>0.11</v>
      </c>
      <c r="CD28" s="5">
        <v>1</v>
      </c>
      <c r="CE28" s="5">
        <v>1</v>
      </c>
      <c r="CF28" s="5">
        <v>4</v>
      </c>
      <c r="CG28" s="5">
        <v>6</v>
      </c>
      <c r="CH28" s="5">
        <v>15</v>
      </c>
      <c r="CI28" s="5">
        <v>19</v>
      </c>
      <c r="CJ28" s="5">
        <v>18</v>
      </c>
      <c r="CK28" s="5">
        <v>22</v>
      </c>
      <c r="CL28" s="2">
        <v>0</v>
      </c>
      <c r="CM28" s="5">
        <v>30</v>
      </c>
      <c r="CN28" s="5">
        <v>42</v>
      </c>
      <c r="CO28" s="5">
        <v>8</v>
      </c>
      <c r="CP28" s="5">
        <v>30</v>
      </c>
      <c r="CQ28" s="5">
        <v>1</v>
      </c>
      <c r="CR28" s="5">
        <v>4</v>
      </c>
      <c r="CS28" s="2">
        <v>0</v>
      </c>
      <c r="CT28" s="2">
        <v>0</v>
      </c>
      <c r="CU28" s="2" t="s">
        <v>138</v>
      </c>
    </row>
    <row r="29" spans="1:99" s="2" customFormat="1" x14ac:dyDescent="0.25">
      <c r="A29" s="2" t="s">
        <v>337</v>
      </c>
      <c r="C29" s="2" t="s">
        <v>338</v>
      </c>
      <c r="D29" s="2">
        <v>1923</v>
      </c>
      <c r="E29" s="2">
        <f t="shared" si="0"/>
        <v>92</v>
      </c>
      <c r="F29" s="2">
        <v>69</v>
      </c>
      <c r="G29" s="2">
        <v>69</v>
      </c>
      <c r="H29" s="2">
        <v>894</v>
      </c>
      <c r="I29" s="2">
        <v>5515</v>
      </c>
      <c r="J29" s="2">
        <v>0</v>
      </c>
      <c r="K29" s="2">
        <v>5515</v>
      </c>
      <c r="L29" s="2">
        <f t="shared" si="1"/>
        <v>240232848.5</v>
      </c>
      <c r="M29" s="2">
        <v>270</v>
      </c>
      <c r="N29" s="2">
        <f t="shared" si="2"/>
        <v>11761200</v>
      </c>
      <c r="O29" s="2">
        <f t="shared" si="3"/>
        <v>0.421875</v>
      </c>
      <c r="P29" s="2">
        <f t="shared" si="4"/>
        <v>1092652.2</v>
      </c>
      <c r="Q29" s="2">
        <f t="shared" si="5"/>
        <v>1.0926522000000001</v>
      </c>
      <c r="R29" s="2">
        <v>74.599999999999994</v>
      </c>
      <c r="S29" s="2">
        <f t="shared" si="6"/>
        <v>193.21325399999998</v>
      </c>
      <c r="T29" s="2">
        <f t="shared" si="7"/>
        <v>47744</v>
      </c>
      <c r="U29" s="2">
        <f t="shared" si="8"/>
        <v>2079847999.9999998</v>
      </c>
      <c r="W29" s="2">
        <f t="shared" si="9"/>
        <v>0</v>
      </c>
      <c r="X29" s="2">
        <f t="shared" si="10"/>
        <v>0</v>
      </c>
      <c r="Y29" s="2">
        <f t="shared" si="11"/>
        <v>0</v>
      </c>
      <c r="Z29" s="2">
        <f t="shared" si="12"/>
        <v>20.425879034452265</v>
      </c>
      <c r="AA29" s="2" t="e">
        <f t="shared" si="13"/>
        <v>#DIV/0!</v>
      </c>
      <c r="AB29" s="2">
        <f t="shared" si="14"/>
        <v>0.88808169715009844</v>
      </c>
      <c r="AC29" s="2">
        <v>69</v>
      </c>
      <c r="AD29" s="2">
        <f t="shared" si="15"/>
        <v>0.29602723238336615</v>
      </c>
      <c r="AE29" s="2" t="s">
        <v>133</v>
      </c>
      <c r="AF29" s="2">
        <f t="shared" si="16"/>
        <v>176.82962962962964</v>
      </c>
      <c r="AG29" s="2">
        <f t="shared" si="17"/>
        <v>0.52783767648018831</v>
      </c>
      <c r="AH29" s="2" t="e">
        <f t="shared" si="18"/>
        <v>#DIV/0!</v>
      </c>
      <c r="AI29" s="2">
        <f t="shared" si="19"/>
        <v>0</v>
      </c>
      <c r="AJ29" s="2">
        <f t="shared" si="20"/>
        <v>0</v>
      </c>
      <c r="AK29" s="2">
        <f t="shared" si="21"/>
        <v>0</v>
      </c>
      <c r="AL29" s="2" t="s">
        <v>133</v>
      </c>
      <c r="AM29" s="2" t="s">
        <v>133</v>
      </c>
      <c r="AN29" s="2" t="s">
        <v>133</v>
      </c>
      <c r="AO29" s="2" t="s">
        <v>133</v>
      </c>
      <c r="AP29" s="2" t="s">
        <v>133</v>
      </c>
      <c r="AQ29" s="2" t="s">
        <v>133</v>
      </c>
      <c r="AR29" s="2" t="s">
        <v>133</v>
      </c>
      <c r="AS29" s="2">
        <v>0</v>
      </c>
      <c r="AT29" s="2" t="s">
        <v>133</v>
      </c>
      <c r="AU29" s="2" t="s">
        <v>133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138</v>
      </c>
    </row>
    <row r="30" spans="1:99" s="2" customFormat="1" x14ac:dyDescent="0.25">
      <c r="A30" s="2" t="s">
        <v>339</v>
      </c>
      <c r="C30" s="2" t="s">
        <v>340</v>
      </c>
      <c r="D30" s="2">
        <v>1987</v>
      </c>
      <c r="E30" s="2">
        <f t="shared" si="0"/>
        <v>28</v>
      </c>
      <c r="F30" s="2">
        <v>54</v>
      </c>
      <c r="G30" s="2">
        <v>54</v>
      </c>
      <c r="H30" s="2">
        <v>4357</v>
      </c>
      <c r="I30" s="2">
        <v>7970</v>
      </c>
      <c r="J30" s="2">
        <v>0</v>
      </c>
      <c r="K30" s="2">
        <v>7970</v>
      </c>
      <c r="L30" s="2">
        <f t="shared" si="1"/>
        <v>347172403</v>
      </c>
      <c r="M30" s="2">
        <v>401</v>
      </c>
      <c r="N30" s="2">
        <f t="shared" si="2"/>
        <v>17467560</v>
      </c>
      <c r="O30" s="2">
        <f t="shared" si="3"/>
        <v>0.62656250000000002</v>
      </c>
      <c r="P30" s="2">
        <f t="shared" si="4"/>
        <v>1622790.86</v>
      </c>
      <c r="Q30" s="2">
        <f t="shared" si="5"/>
        <v>1.6227908600000001</v>
      </c>
      <c r="R30" s="2">
        <v>24</v>
      </c>
      <c r="S30" s="2">
        <f t="shared" si="6"/>
        <v>62.159759999999991</v>
      </c>
      <c r="T30" s="2">
        <f t="shared" si="7"/>
        <v>15360</v>
      </c>
      <c r="U30" s="2">
        <f t="shared" si="8"/>
        <v>669120000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19.87526609326088</v>
      </c>
      <c r="AA30" s="2" t="e">
        <f t="shared" si="13"/>
        <v>#DIV/0!</v>
      </c>
      <c r="AB30" s="2">
        <f t="shared" si="14"/>
        <v>1.1041814496256046</v>
      </c>
      <c r="AC30" s="2">
        <v>54</v>
      </c>
      <c r="AD30" s="2">
        <f t="shared" si="15"/>
        <v>0.36806048320853479</v>
      </c>
      <c r="AE30" s="2" t="s">
        <v>133</v>
      </c>
      <c r="AF30" s="2">
        <f t="shared" si="16"/>
        <v>38.304239401496261</v>
      </c>
      <c r="AG30" s="2">
        <f t="shared" si="17"/>
        <v>0.42144633201937826</v>
      </c>
      <c r="AH30" s="2" t="e">
        <f t="shared" si="18"/>
        <v>#DIV/0!</v>
      </c>
      <c r="AI30" s="2">
        <f t="shared" si="19"/>
        <v>0</v>
      </c>
      <c r="AJ30" s="2">
        <f t="shared" si="20"/>
        <v>0</v>
      </c>
      <c r="AK30" s="2">
        <f t="shared" si="21"/>
        <v>0</v>
      </c>
      <c r="AL30" s="2" t="s">
        <v>133</v>
      </c>
      <c r="AM30" s="2" t="s">
        <v>133</v>
      </c>
      <c r="AN30" s="2" t="s">
        <v>133</v>
      </c>
      <c r="AO30" s="2" t="s">
        <v>133</v>
      </c>
      <c r="AP30" s="2" t="s">
        <v>133</v>
      </c>
      <c r="AQ30" s="2" t="s">
        <v>133</v>
      </c>
      <c r="AR30" s="2" t="s">
        <v>133</v>
      </c>
      <c r="AS30" s="2">
        <v>0</v>
      </c>
      <c r="AT30" s="2" t="s">
        <v>133</v>
      </c>
      <c r="AU30" s="2" t="s">
        <v>133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138</v>
      </c>
    </row>
    <row r="31" spans="1:99" s="2" customFormat="1" x14ac:dyDescent="0.25">
      <c r="A31" s="2" t="s">
        <v>341</v>
      </c>
      <c r="C31" s="2" t="s">
        <v>342</v>
      </c>
      <c r="D31" s="2">
        <v>1968</v>
      </c>
      <c r="E31" s="2">
        <f t="shared" si="0"/>
        <v>47</v>
      </c>
      <c r="F31" s="2">
        <v>37</v>
      </c>
      <c r="G31" s="2">
        <v>37</v>
      </c>
      <c r="H31" s="2">
        <v>138</v>
      </c>
      <c r="I31" s="2">
        <v>5334</v>
      </c>
      <c r="J31" s="2">
        <v>0</v>
      </c>
      <c r="K31" s="2">
        <v>5334</v>
      </c>
      <c r="L31" s="2">
        <f t="shared" si="1"/>
        <v>232348506.59999999</v>
      </c>
      <c r="M31" s="2">
        <v>430</v>
      </c>
      <c r="N31" s="2">
        <f t="shared" si="2"/>
        <v>18730800</v>
      </c>
      <c r="O31" s="2">
        <f t="shared" si="3"/>
        <v>0.671875</v>
      </c>
      <c r="P31" s="2">
        <f t="shared" si="4"/>
        <v>1740149.8</v>
      </c>
      <c r="Q31" s="2">
        <f t="shared" si="5"/>
        <v>1.7401498000000002</v>
      </c>
      <c r="R31" s="2">
        <v>20</v>
      </c>
      <c r="S31" s="2">
        <f t="shared" si="6"/>
        <v>51.799799999999998</v>
      </c>
      <c r="T31" s="2">
        <f t="shared" si="7"/>
        <v>12800</v>
      </c>
      <c r="U31" s="2">
        <f t="shared" si="8"/>
        <v>557600000</v>
      </c>
      <c r="V31" s="2">
        <v>23783.407657</v>
      </c>
      <c r="W31" s="2">
        <f t="shared" si="9"/>
        <v>7.2491826538535991</v>
      </c>
      <c r="X31" s="2">
        <f t="shared" si="10"/>
        <v>4.5044347097898578</v>
      </c>
      <c r="Y31" s="2">
        <f t="shared" si="11"/>
        <v>1.5502102915486919</v>
      </c>
      <c r="Z31" s="2">
        <f t="shared" si="12"/>
        <v>12.404622685630084</v>
      </c>
      <c r="AA31" s="2" t="e">
        <f t="shared" si="13"/>
        <v>#DIV/0!</v>
      </c>
      <c r="AB31" s="2">
        <f t="shared" si="14"/>
        <v>1.0057802177537905</v>
      </c>
      <c r="AC31" s="2">
        <v>37</v>
      </c>
      <c r="AD31" s="2">
        <f t="shared" si="15"/>
        <v>0.33526007258459689</v>
      </c>
      <c r="AE31" s="2" t="s">
        <v>133</v>
      </c>
      <c r="AF31" s="2">
        <f t="shared" si="16"/>
        <v>29.767441860465116</v>
      </c>
      <c r="AG31" s="2">
        <f t="shared" si="17"/>
        <v>0.25401001720388677</v>
      </c>
      <c r="AH31" s="2" t="e">
        <f t="shared" si="18"/>
        <v>#DIV/0!</v>
      </c>
      <c r="AI31" s="2">
        <f t="shared" si="19"/>
        <v>0</v>
      </c>
      <c r="AJ31" s="2">
        <f t="shared" si="20"/>
        <v>0</v>
      </c>
      <c r="AK31" s="2">
        <f t="shared" si="21"/>
        <v>0</v>
      </c>
      <c r="AL31" s="2" t="s">
        <v>343</v>
      </c>
      <c r="AM31" s="2" t="s">
        <v>133</v>
      </c>
      <c r="AN31" s="2" t="s">
        <v>133</v>
      </c>
      <c r="AO31" s="2" t="s">
        <v>344</v>
      </c>
      <c r="AP31" s="2" t="s">
        <v>133</v>
      </c>
      <c r="AQ31" s="2" t="s">
        <v>133</v>
      </c>
      <c r="AR31" s="2" t="s">
        <v>133</v>
      </c>
      <c r="AS31" s="2">
        <v>0</v>
      </c>
      <c r="AT31" s="2" t="s">
        <v>133</v>
      </c>
      <c r="AU31" s="2" t="s">
        <v>133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138</v>
      </c>
    </row>
    <row r="32" spans="1:99" s="2" customFormat="1" x14ac:dyDescent="0.25">
      <c r="A32" s="2" t="s">
        <v>345</v>
      </c>
      <c r="B32" s="2" t="s">
        <v>346</v>
      </c>
      <c r="C32" s="2" t="s">
        <v>347</v>
      </c>
      <c r="D32" s="2">
        <v>1937</v>
      </c>
      <c r="E32" s="2">
        <f t="shared" si="0"/>
        <v>78</v>
      </c>
      <c r="F32" s="2">
        <v>18</v>
      </c>
      <c r="G32" s="2">
        <v>18</v>
      </c>
      <c r="H32" s="2">
        <v>2292</v>
      </c>
      <c r="I32" s="2">
        <v>1500</v>
      </c>
      <c r="J32" s="2">
        <v>0</v>
      </c>
      <c r="K32" s="2">
        <v>1500</v>
      </c>
      <c r="L32" s="2">
        <f t="shared" si="1"/>
        <v>65339850</v>
      </c>
      <c r="M32" s="2">
        <v>640</v>
      </c>
      <c r="N32" s="2">
        <f t="shared" si="2"/>
        <v>27878400</v>
      </c>
      <c r="O32" s="2">
        <f t="shared" si="3"/>
        <v>1</v>
      </c>
      <c r="P32" s="2">
        <f t="shared" si="4"/>
        <v>2589990.4</v>
      </c>
      <c r="Q32" s="2">
        <f t="shared" si="5"/>
        <v>2.5899904</v>
      </c>
      <c r="R32" s="2">
        <v>900</v>
      </c>
      <c r="S32" s="2">
        <f t="shared" si="6"/>
        <v>2330.991</v>
      </c>
      <c r="T32" s="2">
        <f t="shared" si="7"/>
        <v>576000</v>
      </c>
      <c r="U32" s="2">
        <f t="shared" si="8"/>
        <v>25092000000</v>
      </c>
      <c r="V32" s="2">
        <v>85336.956434000007</v>
      </c>
      <c r="W32" s="2">
        <f t="shared" si="9"/>
        <v>26.0107043210832</v>
      </c>
      <c r="X32" s="2">
        <f t="shared" si="10"/>
        <v>16.162307526860999</v>
      </c>
      <c r="Y32" s="2">
        <f t="shared" si="11"/>
        <v>4.5592974455679993</v>
      </c>
      <c r="Z32" s="2">
        <f t="shared" si="12"/>
        <v>2.3437446194903582</v>
      </c>
      <c r="AA32" s="2" t="e">
        <f t="shared" si="13"/>
        <v>#DIV/0!</v>
      </c>
      <c r="AB32" s="2">
        <f t="shared" si="14"/>
        <v>0.39062410324839303</v>
      </c>
      <c r="AC32" s="2">
        <v>18</v>
      </c>
      <c r="AD32" s="2">
        <f t="shared" si="15"/>
        <v>0.13020803441613102</v>
      </c>
      <c r="AE32" s="2">
        <v>156.97999999999999</v>
      </c>
      <c r="AF32" s="2">
        <f t="shared" si="16"/>
        <v>900</v>
      </c>
      <c r="AG32" s="2">
        <f t="shared" si="17"/>
        <v>3.9338863953512437E-2</v>
      </c>
      <c r="AH32" s="2" t="e">
        <f t="shared" si="18"/>
        <v>#DIV/0!</v>
      </c>
      <c r="AI32" s="2">
        <f t="shared" si="19"/>
        <v>0</v>
      </c>
      <c r="AJ32" s="2">
        <f t="shared" si="20"/>
        <v>0</v>
      </c>
      <c r="AK32" s="2">
        <f t="shared" si="21"/>
        <v>0</v>
      </c>
      <c r="AL32" s="2" t="s">
        <v>348</v>
      </c>
      <c r="AM32" s="2" t="s">
        <v>133</v>
      </c>
      <c r="AN32" s="2" t="s">
        <v>133</v>
      </c>
      <c r="AO32" s="2" t="s">
        <v>133</v>
      </c>
      <c r="AP32" s="2" t="s">
        <v>349</v>
      </c>
      <c r="AQ32" s="2" t="s">
        <v>350</v>
      </c>
      <c r="AR32" s="2" t="s">
        <v>351</v>
      </c>
      <c r="AS32" s="2">
        <v>3</v>
      </c>
      <c r="AT32" s="2" t="s">
        <v>352</v>
      </c>
      <c r="AU32" s="2" t="s">
        <v>353</v>
      </c>
      <c r="AV32" s="2">
        <v>3</v>
      </c>
      <c r="AW32" s="5">
        <v>64</v>
      </c>
      <c r="AX32" s="5">
        <v>35</v>
      </c>
      <c r="AY32" s="5">
        <v>1</v>
      </c>
      <c r="AZ32" s="5">
        <v>3.2</v>
      </c>
      <c r="BA32" s="5">
        <v>3</v>
      </c>
      <c r="BB32" s="2">
        <v>0</v>
      </c>
      <c r="BC32" s="2">
        <v>0</v>
      </c>
      <c r="BD32" s="2">
        <v>0</v>
      </c>
      <c r="BE32" s="2">
        <v>0</v>
      </c>
      <c r="BF32" s="5">
        <v>9.4</v>
      </c>
      <c r="BG32" s="5">
        <v>7.9</v>
      </c>
      <c r="BH32" s="5">
        <v>1.2</v>
      </c>
      <c r="BI32" s="5">
        <v>47.9</v>
      </c>
      <c r="BJ32" s="5">
        <v>14.3</v>
      </c>
      <c r="BK32" s="5">
        <v>6.1</v>
      </c>
      <c r="BL32" s="5">
        <v>6.9</v>
      </c>
      <c r="BM32" s="2">
        <v>0</v>
      </c>
      <c r="BN32" s="2">
        <v>0</v>
      </c>
      <c r="BO32" s="5">
        <v>1689</v>
      </c>
      <c r="BP32" s="5">
        <v>2117</v>
      </c>
      <c r="BQ32" s="5">
        <v>1</v>
      </c>
      <c r="BR32" s="5">
        <v>1</v>
      </c>
      <c r="BS32" s="5">
        <v>0.01</v>
      </c>
      <c r="BT32" s="5">
        <v>0.01</v>
      </c>
      <c r="BU32" s="5">
        <v>3785</v>
      </c>
      <c r="BV32" s="5">
        <v>1</v>
      </c>
      <c r="BW32" s="5">
        <v>0.02</v>
      </c>
      <c r="BX32" s="5">
        <v>271248</v>
      </c>
      <c r="BY32" s="5">
        <v>31066</v>
      </c>
      <c r="BZ32" s="5">
        <v>95</v>
      </c>
      <c r="CA32" s="5">
        <v>11</v>
      </c>
      <c r="CB32" s="5">
        <v>1.95</v>
      </c>
      <c r="CC32" s="5">
        <v>0.24</v>
      </c>
      <c r="CD32" s="5">
        <v>2</v>
      </c>
      <c r="CE32" s="5">
        <v>2</v>
      </c>
      <c r="CF32" s="5">
        <v>48</v>
      </c>
      <c r="CG32" s="5">
        <v>45</v>
      </c>
      <c r="CH32" s="5">
        <v>10</v>
      </c>
      <c r="CI32" s="5">
        <v>8</v>
      </c>
      <c r="CJ32" s="5">
        <v>4</v>
      </c>
      <c r="CK32" s="2">
        <v>0</v>
      </c>
      <c r="CL32" s="2">
        <v>0</v>
      </c>
      <c r="CM32" s="5">
        <v>24</v>
      </c>
      <c r="CN32" s="5">
        <v>29</v>
      </c>
      <c r="CO32" s="5">
        <v>4</v>
      </c>
      <c r="CP32" s="5">
        <v>11</v>
      </c>
      <c r="CQ32" s="5">
        <v>4</v>
      </c>
      <c r="CR32" s="5">
        <v>9</v>
      </c>
      <c r="CS32" s="5">
        <v>0.13277</v>
      </c>
      <c r="CT32" s="5">
        <v>1.26E-2</v>
      </c>
      <c r="CU32" s="2" t="s">
        <v>138</v>
      </c>
    </row>
    <row r="33" spans="1:99" s="2" customFormat="1" x14ac:dyDescent="0.25">
      <c r="A33" s="2" t="s">
        <v>354</v>
      </c>
      <c r="B33" s="2" t="s">
        <v>355</v>
      </c>
      <c r="C33" s="2" t="s">
        <v>356</v>
      </c>
      <c r="D33" s="2">
        <v>1911</v>
      </c>
      <c r="E33" s="2">
        <f t="shared" si="0"/>
        <v>104</v>
      </c>
      <c r="F33" s="2">
        <v>35</v>
      </c>
      <c r="G33" s="2">
        <v>35</v>
      </c>
      <c r="H33" s="2">
        <v>19490</v>
      </c>
      <c r="I33" s="2">
        <v>350000</v>
      </c>
      <c r="J33" s="2">
        <v>0</v>
      </c>
      <c r="K33" s="2">
        <v>350000</v>
      </c>
      <c r="L33" s="2">
        <f t="shared" si="1"/>
        <v>15245965000</v>
      </c>
      <c r="M33" s="2">
        <v>18000</v>
      </c>
      <c r="N33" s="2">
        <f t="shared" si="2"/>
        <v>784080000</v>
      </c>
      <c r="O33" s="2">
        <f t="shared" si="3"/>
        <v>28.125</v>
      </c>
      <c r="P33" s="2">
        <f t="shared" si="4"/>
        <v>72843480</v>
      </c>
      <c r="Q33" s="2">
        <f t="shared" si="5"/>
        <v>72.84348</v>
      </c>
      <c r="R33" s="2">
        <v>581</v>
      </c>
      <c r="S33" s="2">
        <f t="shared" si="6"/>
        <v>1504.7841899999999</v>
      </c>
      <c r="T33" s="2">
        <f t="shared" si="7"/>
        <v>371840</v>
      </c>
      <c r="U33" s="2">
        <f t="shared" si="8"/>
        <v>16198280000</v>
      </c>
      <c r="V33" s="2">
        <v>488540.44308</v>
      </c>
      <c r="W33" s="2">
        <f t="shared" si="9"/>
        <v>148.907127050784</v>
      </c>
      <c r="X33" s="2">
        <f t="shared" si="10"/>
        <v>92.52662867669352</v>
      </c>
      <c r="Y33" s="2">
        <f t="shared" si="11"/>
        <v>4.9216988110852204</v>
      </c>
      <c r="Z33" s="2">
        <f t="shared" si="12"/>
        <v>19.444399806142229</v>
      </c>
      <c r="AA33" s="2" t="e">
        <f t="shared" si="13"/>
        <v>#DIV/0!</v>
      </c>
      <c r="AB33" s="2">
        <f t="shared" si="14"/>
        <v>1.6666628405264767</v>
      </c>
      <c r="AC33" s="2">
        <v>35</v>
      </c>
      <c r="AD33" s="2">
        <f t="shared" si="15"/>
        <v>0.55555428017549224</v>
      </c>
      <c r="AE33" s="2">
        <v>185.71100000000001</v>
      </c>
      <c r="AF33" s="2">
        <f t="shared" si="16"/>
        <v>20.657777777777778</v>
      </c>
      <c r="AG33" s="2">
        <f t="shared" si="17"/>
        <v>6.1540327430297526E-2</v>
      </c>
      <c r="AH33" s="2" t="e">
        <f t="shared" si="18"/>
        <v>#DIV/0!</v>
      </c>
      <c r="AI33" s="2">
        <f t="shared" si="19"/>
        <v>0</v>
      </c>
      <c r="AJ33" s="2">
        <f t="shared" si="20"/>
        <v>0</v>
      </c>
      <c r="AK33" s="2">
        <f t="shared" si="21"/>
        <v>0</v>
      </c>
      <c r="AL33" s="2" t="s">
        <v>357</v>
      </c>
      <c r="AM33" s="2" t="s">
        <v>133</v>
      </c>
      <c r="AN33" s="2" t="s">
        <v>358</v>
      </c>
      <c r="AO33" s="2" t="s">
        <v>359</v>
      </c>
      <c r="AP33" s="2" t="s">
        <v>360</v>
      </c>
      <c r="AQ33" s="2" t="s">
        <v>350</v>
      </c>
      <c r="AR33" s="2" t="s">
        <v>361</v>
      </c>
      <c r="AS33" s="2">
        <v>2</v>
      </c>
      <c r="AT33" s="2" t="s">
        <v>362</v>
      </c>
      <c r="AU33" s="2" t="s">
        <v>363</v>
      </c>
      <c r="AV33" s="2">
        <v>3</v>
      </c>
      <c r="AW33" s="5">
        <v>68</v>
      </c>
      <c r="AX33" s="5">
        <v>32</v>
      </c>
      <c r="AY33" s="2">
        <v>0</v>
      </c>
      <c r="AZ33" s="5">
        <v>2.1</v>
      </c>
      <c r="BA33" s="5">
        <v>3.2</v>
      </c>
      <c r="BB33" s="2">
        <v>0</v>
      </c>
      <c r="BC33" s="2">
        <v>0</v>
      </c>
      <c r="BD33" s="2">
        <v>0</v>
      </c>
      <c r="BE33" s="2">
        <v>0</v>
      </c>
      <c r="BF33" s="5">
        <v>14.5</v>
      </c>
      <c r="BG33" s="5">
        <v>20.399999999999999</v>
      </c>
      <c r="BH33" s="5">
        <v>2.8</v>
      </c>
      <c r="BI33" s="5">
        <v>32.700000000000003</v>
      </c>
      <c r="BJ33" s="5">
        <v>14.1</v>
      </c>
      <c r="BK33" s="5">
        <v>6.3</v>
      </c>
      <c r="BL33" s="5">
        <v>3.8</v>
      </c>
      <c r="BM33" s="2">
        <v>0</v>
      </c>
      <c r="BN33" s="2">
        <v>0</v>
      </c>
      <c r="BO33" s="5">
        <v>7199</v>
      </c>
      <c r="BP33" s="5">
        <v>2433</v>
      </c>
      <c r="BQ33" s="5">
        <v>8</v>
      </c>
      <c r="BR33" s="5">
        <v>3</v>
      </c>
      <c r="BS33" s="5">
        <v>0.06</v>
      </c>
      <c r="BT33" s="5">
        <v>0.02</v>
      </c>
      <c r="BU33" s="5">
        <v>11316</v>
      </c>
      <c r="BV33" s="5">
        <v>12</v>
      </c>
      <c r="BW33" s="5">
        <v>0.09</v>
      </c>
      <c r="BX33" s="5">
        <v>134555</v>
      </c>
      <c r="BY33" s="5">
        <v>17982</v>
      </c>
      <c r="BZ33" s="5">
        <v>144</v>
      </c>
      <c r="CA33" s="5">
        <v>19</v>
      </c>
      <c r="CB33" s="5">
        <v>0.81</v>
      </c>
      <c r="CC33" s="5">
        <v>0.11</v>
      </c>
      <c r="CD33" s="5">
        <v>2</v>
      </c>
      <c r="CE33" s="5">
        <v>2</v>
      </c>
      <c r="CF33" s="5">
        <v>21</v>
      </c>
      <c r="CG33" s="5">
        <v>15</v>
      </c>
      <c r="CH33" s="5">
        <v>17</v>
      </c>
      <c r="CI33" s="5">
        <v>27</v>
      </c>
      <c r="CJ33" s="5">
        <v>25</v>
      </c>
      <c r="CK33" s="2">
        <v>0</v>
      </c>
      <c r="CL33" s="2">
        <v>0</v>
      </c>
      <c r="CM33" s="5">
        <v>23</v>
      </c>
      <c r="CN33" s="5">
        <v>29</v>
      </c>
      <c r="CO33" s="5">
        <v>6</v>
      </c>
      <c r="CP33" s="5">
        <v>19</v>
      </c>
      <c r="CQ33" s="5">
        <v>4</v>
      </c>
      <c r="CR33" s="5">
        <v>10</v>
      </c>
      <c r="CS33" s="5">
        <v>4.6699999999999998E-2</v>
      </c>
      <c r="CT33" s="2">
        <v>0</v>
      </c>
      <c r="CU33" s="2" t="s">
        <v>138</v>
      </c>
    </row>
    <row r="34" spans="1:99" s="2" customFormat="1" x14ac:dyDescent="0.25">
      <c r="A34" s="2" t="s">
        <v>364</v>
      </c>
      <c r="C34" s="2" t="s">
        <v>365</v>
      </c>
      <c r="D34" s="2">
        <v>1906</v>
      </c>
      <c r="E34" s="2">
        <f t="shared" si="0"/>
        <v>109</v>
      </c>
      <c r="F34" s="2">
        <v>26</v>
      </c>
      <c r="G34" s="2">
        <v>26</v>
      </c>
      <c r="H34" s="2">
        <v>51600</v>
      </c>
      <c r="I34" s="2">
        <v>225000</v>
      </c>
      <c r="J34" s="2">
        <v>0</v>
      </c>
      <c r="K34" s="2">
        <v>225000</v>
      </c>
      <c r="L34" s="2">
        <f t="shared" si="1"/>
        <v>9800977500</v>
      </c>
      <c r="M34" s="2">
        <v>48000</v>
      </c>
      <c r="N34" s="2">
        <f t="shared" si="2"/>
        <v>2090880000</v>
      </c>
      <c r="O34" s="2">
        <f t="shared" si="3"/>
        <v>75</v>
      </c>
      <c r="P34" s="2">
        <f t="shared" si="4"/>
        <v>194249280</v>
      </c>
      <c r="Q34" s="2">
        <f t="shared" si="5"/>
        <v>194.24928</v>
      </c>
      <c r="R34" s="2">
        <v>3836</v>
      </c>
      <c r="S34" s="2">
        <f t="shared" si="6"/>
        <v>9935.2016399999993</v>
      </c>
      <c r="T34" s="2">
        <f t="shared" si="7"/>
        <v>2455040</v>
      </c>
      <c r="U34" s="2">
        <f t="shared" si="8"/>
        <v>106947680000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4.6874892389807163</v>
      </c>
      <c r="AA34" s="2" t="e">
        <f t="shared" si="13"/>
        <v>#DIV/0!</v>
      </c>
      <c r="AB34" s="2">
        <f t="shared" si="14"/>
        <v>0.5408641429593134</v>
      </c>
      <c r="AC34" s="2">
        <v>26</v>
      </c>
      <c r="AD34" s="2">
        <f t="shared" si="15"/>
        <v>0.18028804765310447</v>
      </c>
      <c r="AE34" s="2" t="s">
        <v>133</v>
      </c>
      <c r="AF34" s="2">
        <f t="shared" si="16"/>
        <v>51.146666666666668</v>
      </c>
      <c r="AG34" s="2">
        <f t="shared" si="17"/>
        <v>9.0849214772697907E-3</v>
      </c>
      <c r="AH34" s="2" t="e">
        <f t="shared" si="18"/>
        <v>#DIV/0!</v>
      </c>
      <c r="AI34" s="2">
        <f t="shared" si="19"/>
        <v>0</v>
      </c>
      <c r="AJ34" s="2">
        <f t="shared" si="20"/>
        <v>0</v>
      </c>
      <c r="AK34" s="2">
        <f t="shared" si="21"/>
        <v>0</v>
      </c>
      <c r="AL34" s="2" t="s">
        <v>133</v>
      </c>
      <c r="AM34" s="2" t="s">
        <v>133</v>
      </c>
      <c r="AN34" s="2" t="s">
        <v>133</v>
      </c>
      <c r="AO34" s="2" t="s">
        <v>133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138</v>
      </c>
    </row>
    <row r="35" spans="1:99" s="2" customFormat="1" x14ac:dyDescent="0.25">
      <c r="A35" s="2" t="s">
        <v>366</v>
      </c>
      <c r="B35" s="2" t="s">
        <v>367</v>
      </c>
      <c r="C35" s="2" t="s">
        <v>368</v>
      </c>
      <c r="D35" s="2">
        <v>1937</v>
      </c>
      <c r="E35" s="2">
        <f t="shared" si="0"/>
        <v>78</v>
      </c>
      <c r="F35" s="2">
        <v>10</v>
      </c>
      <c r="G35" s="2">
        <v>10</v>
      </c>
      <c r="H35" s="2">
        <v>0</v>
      </c>
      <c r="I35" s="2">
        <v>3000</v>
      </c>
      <c r="J35" s="2">
        <v>0</v>
      </c>
      <c r="K35" s="2">
        <v>3000</v>
      </c>
      <c r="L35" s="2">
        <f t="shared" si="1"/>
        <v>130679700</v>
      </c>
      <c r="M35" s="2">
        <v>810</v>
      </c>
      <c r="N35" s="2">
        <f t="shared" si="2"/>
        <v>35283600</v>
      </c>
      <c r="O35" s="2">
        <f t="shared" si="3"/>
        <v>1.265625</v>
      </c>
      <c r="P35" s="2">
        <f t="shared" si="4"/>
        <v>3277956.6</v>
      </c>
      <c r="Q35" s="2">
        <f t="shared" si="5"/>
        <v>3.2779566</v>
      </c>
      <c r="R35" s="2">
        <v>31930</v>
      </c>
      <c r="S35" s="2">
        <f t="shared" si="6"/>
        <v>82698.380699999994</v>
      </c>
      <c r="T35" s="2">
        <f t="shared" si="7"/>
        <v>20435200</v>
      </c>
      <c r="U35" s="2">
        <f t="shared" si="8"/>
        <v>890208400000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3.7036952011699484</v>
      </c>
      <c r="AA35" s="2" t="e">
        <f t="shared" si="13"/>
        <v>#DIV/0!</v>
      </c>
      <c r="AB35" s="2">
        <f t="shared" si="14"/>
        <v>1.1111085603509845</v>
      </c>
      <c r="AC35" s="2">
        <v>10</v>
      </c>
      <c r="AD35" s="2">
        <f t="shared" si="15"/>
        <v>0.37036952011699487</v>
      </c>
      <c r="AE35" s="2" t="s">
        <v>133</v>
      </c>
      <c r="AF35" s="2">
        <f t="shared" si="16"/>
        <v>25228.641975308641</v>
      </c>
      <c r="AG35" s="2">
        <f t="shared" si="17"/>
        <v>5.5257882974481122E-2</v>
      </c>
      <c r="AH35" s="2" t="e">
        <f t="shared" si="18"/>
        <v>#DIV/0!</v>
      </c>
      <c r="AI35" s="2">
        <f t="shared" si="19"/>
        <v>0</v>
      </c>
      <c r="AJ35" s="2">
        <f t="shared" si="20"/>
        <v>0</v>
      </c>
      <c r="AK35" s="2">
        <f t="shared" si="21"/>
        <v>0</v>
      </c>
      <c r="AL35" s="2" t="s">
        <v>133</v>
      </c>
      <c r="AM35" s="2" t="s">
        <v>133</v>
      </c>
      <c r="AN35" s="2" t="s">
        <v>133</v>
      </c>
      <c r="AO35" s="2" t="s">
        <v>133</v>
      </c>
      <c r="AP35" s="2" t="s">
        <v>133</v>
      </c>
      <c r="AQ35" s="2" t="s">
        <v>133</v>
      </c>
      <c r="AR35" s="2" t="s">
        <v>133</v>
      </c>
      <c r="AS35" s="2">
        <v>0</v>
      </c>
      <c r="AT35" s="2" t="s">
        <v>133</v>
      </c>
      <c r="AU35" s="2" t="s">
        <v>133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138</v>
      </c>
    </row>
    <row r="36" spans="1:99" s="2" customFormat="1" x14ac:dyDescent="0.25">
      <c r="A36" s="2" t="s">
        <v>369</v>
      </c>
      <c r="C36" s="2" t="s">
        <v>370</v>
      </c>
      <c r="D36" s="2">
        <v>1916</v>
      </c>
      <c r="E36" s="2">
        <f t="shared" si="0"/>
        <v>99</v>
      </c>
      <c r="F36" s="2">
        <v>139</v>
      </c>
      <c r="G36" s="2">
        <v>139</v>
      </c>
      <c r="H36" s="2">
        <v>2340</v>
      </c>
      <c r="I36" s="2">
        <v>76000</v>
      </c>
      <c r="J36" s="2">
        <v>0</v>
      </c>
      <c r="K36" s="2">
        <v>76000</v>
      </c>
      <c r="L36" s="2">
        <f t="shared" si="1"/>
        <v>3310552400</v>
      </c>
      <c r="M36" s="2">
        <v>1350</v>
      </c>
      <c r="N36" s="2">
        <f t="shared" si="2"/>
        <v>58806000</v>
      </c>
      <c r="O36" s="2">
        <f t="shared" si="3"/>
        <v>2.109375</v>
      </c>
      <c r="P36" s="2">
        <f t="shared" si="4"/>
        <v>5463261</v>
      </c>
      <c r="Q36" s="2">
        <f t="shared" si="5"/>
        <v>5.4632610000000001</v>
      </c>
      <c r="R36" s="2">
        <v>729</v>
      </c>
      <c r="S36" s="2">
        <f t="shared" si="6"/>
        <v>1888.1027099999999</v>
      </c>
      <c r="T36" s="2">
        <f t="shared" si="7"/>
        <v>466560</v>
      </c>
      <c r="U36" s="2">
        <f t="shared" si="8"/>
        <v>20324520000</v>
      </c>
      <c r="V36" s="2">
        <v>55728.132061999997</v>
      </c>
      <c r="W36" s="2">
        <f t="shared" si="9"/>
        <v>16.985934652497598</v>
      </c>
      <c r="X36" s="2">
        <f t="shared" si="10"/>
        <v>10.554573843750427</v>
      </c>
      <c r="Y36" s="2">
        <f t="shared" si="11"/>
        <v>2.05002126326871</v>
      </c>
      <c r="Z36" s="2">
        <f t="shared" si="12"/>
        <v>56.296167057783222</v>
      </c>
      <c r="AA36" s="2" t="e">
        <f t="shared" si="13"/>
        <v>#DIV/0!</v>
      </c>
      <c r="AB36" s="2">
        <f t="shared" si="14"/>
        <v>1.2150251882974794</v>
      </c>
      <c r="AC36" s="2">
        <v>139</v>
      </c>
      <c r="AD36" s="2">
        <f t="shared" si="15"/>
        <v>0.4050083960991599</v>
      </c>
      <c r="AE36" s="2">
        <v>46.6098</v>
      </c>
      <c r="AF36" s="2">
        <f t="shared" si="16"/>
        <v>345.6</v>
      </c>
      <c r="AG36" s="2">
        <f t="shared" si="17"/>
        <v>0.65059909594080512</v>
      </c>
      <c r="AH36" s="2" t="e">
        <f t="shared" si="18"/>
        <v>#DIV/0!</v>
      </c>
      <c r="AI36" s="2">
        <f t="shared" si="19"/>
        <v>0</v>
      </c>
      <c r="AJ36" s="2">
        <f t="shared" si="20"/>
        <v>0</v>
      </c>
      <c r="AK36" s="2">
        <f t="shared" si="21"/>
        <v>0</v>
      </c>
      <c r="AL36" s="2" t="s">
        <v>371</v>
      </c>
      <c r="AM36" s="2" t="s">
        <v>372</v>
      </c>
      <c r="AN36" s="2" t="s">
        <v>133</v>
      </c>
      <c r="AO36" s="2" t="s">
        <v>373</v>
      </c>
      <c r="AP36" s="2" t="s">
        <v>374</v>
      </c>
      <c r="AQ36" s="2" t="s">
        <v>375</v>
      </c>
      <c r="AR36" s="2" t="s">
        <v>376</v>
      </c>
      <c r="AS36" s="2">
        <v>3</v>
      </c>
      <c r="AT36" s="2" t="s">
        <v>377</v>
      </c>
      <c r="AU36" s="2" t="s">
        <v>378</v>
      </c>
      <c r="AV36" s="2">
        <v>3</v>
      </c>
      <c r="AW36" s="5">
        <v>94</v>
      </c>
      <c r="AX36" s="5">
        <v>4</v>
      </c>
      <c r="AY36" s="5">
        <v>1</v>
      </c>
      <c r="AZ36" s="2">
        <v>0</v>
      </c>
      <c r="BA36" s="5">
        <v>0.2</v>
      </c>
      <c r="BB36" s="2">
        <v>0</v>
      </c>
      <c r="BC36" s="2">
        <v>0</v>
      </c>
      <c r="BD36" s="2">
        <v>0</v>
      </c>
      <c r="BE36" s="2">
        <v>0</v>
      </c>
      <c r="BF36" s="5">
        <v>0.4</v>
      </c>
      <c r="BG36" s="5">
        <v>0.6</v>
      </c>
      <c r="BH36" s="2">
        <v>0</v>
      </c>
      <c r="BI36" s="5">
        <v>85.9</v>
      </c>
      <c r="BJ36" s="5">
        <v>11.6</v>
      </c>
      <c r="BK36" s="5">
        <v>1.3</v>
      </c>
      <c r="BL36" s="2">
        <v>0</v>
      </c>
      <c r="BM36" s="2">
        <v>0</v>
      </c>
      <c r="BN36" s="2">
        <v>0</v>
      </c>
      <c r="BO36" s="5">
        <v>616</v>
      </c>
      <c r="BP36" s="5">
        <v>799</v>
      </c>
      <c r="BQ36" s="2">
        <v>0</v>
      </c>
      <c r="BR36" s="2">
        <v>0</v>
      </c>
      <c r="BS36" s="5">
        <v>0.01</v>
      </c>
      <c r="BT36" s="5">
        <v>0.01</v>
      </c>
      <c r="BU36" s="5">
        <v>2349</v>
      </c>
      <c r="BV36" s="5">
        <v>1</v>
      </c>
      <c r="BW36" s="5">
        <v>0.03</v>
      </c>
      <c r="BX36" s="5">
        <v>66699</v>
      </c>
      <c r="BY36" s="5">
        <v>15384</v>
      </c>
      <c r="BZ36" s="5">
        <v>41</v>
      </c>
      <c r="CA36" s="5">
        <v>9</v>
      </c>
      <c r="CB36" s="5">
        <v>1.63</v>
      </c>
      <c r="CC36" s="5">
        <v>0.38</v>
      </c>
      <c r="CD36" s="5">
        <v>1</v>
      </c>
      <c r="CE36" s="5">
        <v>1</v>
      </c>
      <c r="CF36" s="5">
        <v>7</v>
      </c>
      <c r="CG36" s="5">
        <v>5</v>
      </c>
      <c r="CH36" s="5">
        <v>18</v>
      </c>
      <c r="CI36" s="2">
        <v>0</v>
      </c>
      <c r="CJ36" s="2">
        <v>0</v>
      </c>
      <c r="CK36" s="2">
        <v>0</v>
      </c>
      <c r="CL36" s="2">
        <v>0</v>
      </c>
      <c r="CM36" s="5">
        <v>65</v>
      </c>
      <c r="CN36" s="5">
        <v>73</v>
      </c>
      <c r="CO36" s="5">
        <v>6</v>
      </c>
      <c r="CP36" s="5">
        <v>17</v>
      </c>
      <c r="CQ36" s="5">
        <v>3</v>
      </c>
      <c r="CR36" s="5">
        <v>4</v>
      </c>
      <c r="CS36" s="5">
        <v>0.24329999999999999</v>
      </c>
      <c r="CT36" s="5">
        <v>9.042E-2</v>
      </c>
      <c r="CU36" s="2" t="s">
        <v>138</v>
      </c>
    </row>
    <row r="37" spans="1:99" s="2" customFormat="1" x14ac:dyDescent="0.25">
      <c r="A37" s="2" t="s">
        <v>379</v>
      </c>
      <c r="C37" s="2" t="s">
        <v>380</v>
      </c>
      <c r="D37" s="2">
        <v>1884</v>
      </c>
      <c r="E37" s="2">
        <f t="shared" si="0"/>
        <v>131</v>
      </c>
      <c r="F37" s="2">
        <v>44</v>
      </c>
      <c r="G37" s="2">
        <v>44</v>
      </c>
      <c r="H37" s="2">
        <v>150</v>
      </c>
      <c r="I37" s="2">
        <v>5468</v>
      </c>
      <c r="J37" s="2">
        <v>0</v>
      </c>
      <c r="K37" s="2">
        <v>5468</v>
      </c>
      <c r="L37" s="2">
        <f t="shared" si="1"/>
        <v>238185533.20000002</v>
      </c>
      <c r="M37" s="2">
        <v>406</v>
      </c>
      <c r="N37" s="2">
        <f t="shared" si="2"/>
        <v>17685360</v>
      </c>
      <c r="O37" s="2">
        <f t="shared" si="3"/>
        <v>0.63437500000000002</v>
      </c>
      <c r="P37" s="2">
        <f t="shared" si="4"/>
        <v>1643025.1600000001</v>
      </c>
      <c r="Q37" s="2">
        <f t="shared" si="5"/>
        <v>1.6430251600000001</v>
      </c>
      <c r="R37" s="2">
        <v>37</v>
      </c>
      <c r="S37" s="2">
        <f t="shared" si="6"/>
        <v>95.829629999999995</v>
      </c>
      <c r="T37" s="2">
        <f t="shared" si="7"/>
        <v>23680</v>
      </c>
      <c r="U37" s="2">
        <f t="shared" si="8"/>
        <v>1031560000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13.467949377338092</v>
      </c>
      <c r="AA37" s="2" t="e">
        <f t="shared" si="13"/>
        <v>#DIV/0!</v>
      </c>
      <c r="AB37" s="2">
        <f t="shared" si="14"/>
        <v>0.9182692757275972</v>
      </c>
      <c r="AC37" s="2">
        <v>44</v>
      </c>
      <c r="AD37" s="2">
        <f t="shared" si="15"/>
        <v>0.30608975857586573</v>
      </c>
      <c r="AE37" s="2" t="s">
        <v>133</v>
      </c>
      <c r="AF37" s="2">
        <f t="shared" si="16"/>
        <v>58.325123152709359</v>
      </c>
      <c r="AG37" s="2">
        <f t="shared" si="17"/>
        <v>0.28381802359105174</v>
      </c>
      <c r="AH37" s="2" t="e">
        <f t="shared" si="18"/>
        <v>#DIV/0!</v>
      </c>
      <c r="AI37" s="2">
        <f t="shared" si="19"/>
        <v>0</v>
      </c>
      <c r="AJ37" s="2">
        <f t="shared" si="20"/>
        <v>0</v>
      </c>
      <c r="AK37" s="2">
        <f t="shared" si="21"/>
        <v>0</v>
      </c>
      <c r="AL37" s="2" t="s">
        <v>133</v>
      </c>
      <c r="AM37" s="2" t="s">
        <v>133</v>
      </c>
      <c r="AN37" s="2" t="s">
        <v>133</v>
      </c>
      <c r="AO37" s="2" t="s">
        <v>133</v>
      </c>
      <c r="AP37" s="2" t="s">
        <v>133</v>
      </c>
      <c r="AQ37" s="2" t="s">
        <v>133</v>
      </c>
      <c r="AR37" s="2" t="s">
        <v>133</v>
      </c>
      <c r="AS37" s="2">
        <v>0</v>
      </c>
      <c r="AT37" s="2" t="s">
        <v>133</v>
      </c>
      <c r="AU37" s="2" t="s">
        <v>133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138</v>
      </c>
    </row>
    <row r="38" spans="1:99" s="2" customFormat="1" x14ac:dyDescent="0.25">
      <c r="A38" s="2" t="s">
        <v>381</v>
      </c>
      <c r="C38" s="2" t="s">
        <v>382</v>
      </c>
      <c r="D38" s="2">
        <v>1926</v>
      </c>
      <c r="E38" s="2">
        <f t="shared" si="0"/>
        <v>89</v>
      </c>
      <c r="F38" s="2">
        <v>16</v>
      </c>
      <c r="G38" s="2">
        <v>16</v>
      </c>
      <c r="H38" s="2">
        <v>3750</v>
      </c>
      <c r="I38" s="2">
        <v>10300</v>
      </c>
      <c r="J38" s="2">
        <v>0</v>
      </c>
      <c r="K38" s="2">
        <v>10300</v>
      </c>
      <c r="L38" s="2">
        <f t="shared" si="1"/>
        <v>448666970</v>
      </c>
      <c r="M38" s="2">
        <v>1450</v>
      </c>
      <c r="N38" s="2">
        <f t="shared" si="2"/>
        <v>63162000</v>
      </c>
      <c r="O38" s="2">
        <f t="shared" si="3"/>
        <v>2.265625</v>
      </c>
      <c r="P38" s="2">
        <f t="shared" si="4"/>
        <v>5867947</v>
      </c>
      <c r="Q38" s="2">
        <f t="shared" si="5"/>
        <v>5.867947</v>
      </c>
      <c r="R38" s="2">
        <v>64</v>
      </c>
      <c r="S38" s="2">
        <f t="shared" si="6"/>
        <v>165.75935999999999</v>
      </c>
      <c r="T38" s="2">
        <f t="shared" si="7"/>
        <v>40960</v>
      </c>
      <c r="U38" s="2">
        <f t="shared" si="8"/>
        <v>1784320000</v>
      </c>
      <c r="V38" s="2">
        <v>29340.180909999999</v>
      </c>
      <c r="W38" s="2">
        <f t="shared" si="9"/>
        <v>8.9428871413679989</v>
      </c>
      <c r="X38" s="2">
        <f t="shared" si="10"/>
        <v>5.5568542232685401</v>
      </c>
      <c r="Y38" s="2">
        <f t="shared" si="11"/>
        <v>1.0414287190678766</v>
      </c>
      <c r="Z38" s="2">
        <f t="shared" si="12"/>
        <v>7.1034319685887084</v>
      </c>
      <c r="AA38" s="2" t="e">
        <f t="shared" si="13"/>
        <v>#DIV/0!</v>
      </c>
      <c r="AB38" s="2">
        <f t="shared" si="14"/>
        <v>1.3318934941103828</v>
      </c>
      <c r="AC38" s="2">
        <v>16</v>
      </c>
      <c r="AD38" s="2">
        <f t="shared" si="15"/>
        <v>0.44396449803679428</v>
      </c>
      <c r="AE38" s="2" t="s">
        <v>133</v>
      </c>
      <c r="AF38" s="2">
        <f t="shared" si="16"/>
        <v>28.248275862068965</v>
      </c>
      <c r="AG38" s="2">
        <f t="shared" si="17"/>
        <v>7.9211043991553126E-2</v>
      </c>
      <c r="AH38" s="2" t="e">
        <f t="shared" si="18"/>
        <v>#DIV/0!</v>
      </c>
      <c r="AI38" s="2">
        <f t="shared" si="19"/>
        <v>0</v>
      </c>
      <c r="AJ38" s="2">
        <f t="shared" si="20"/>
        <v>0</v>
      </c>
      <c r="AK38" s="2">
        <f t="shared" si="21"/>
        <v>0</v>
      </c>
      <c r="AL38" s="2" t="s">
        <v>383</v>
      </c>
      <c r="AM38" s="2" t="s">
        <v>133</v>
      </c>
      <c r="AN38" s="2" t="s">
        <v>384</v>
      </c>
      <c r="AO38" s="2" t="s">
        <v>385</v>
      </c>
      <c r="AP38" s="2" t="s">
        <v>133</v>
      </c>
      <c r="AQ38" s="2" t="s">
        <v>133</v>
      </c>
      <c r="AR38" s="2" t="s">
        <v>133</v>
      </c>
      <c r="AS38" s="2">
        <v>0</v>
      </c>
      <c r="AT38" s="2" t="s">
        <v>133</v>
      </c>
      <c r="AU38" s="2" t="s">
        <v>133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138</v>
      </c>
    </row>
    <row r="39" spans="1:99" s="2" customFormat="1" x14ac:dyDescent="0.25">
      <c r="A39" s="2" t="s">
        <v>386</v>
      </c>
      <c r="C39" s="2" t="s">
        <v>387</v>
      </c>
      <c r="D39" s="2">
        <v>1943</v>
      </c>
      <c r="E39" s="2">
        <f t="shared" si="0"/>
        <v>72</v>
      </c>
      <c r="F39" s="2">
        <v>8.1999999999999993</v>
      </c>
      <c r="G39" s="2">
        <v>8.1999999999999993</v>
      </c>
      <c r="H39" s="2">
        <v>7330</v>
      </c>
      <c r="I39" s="2">
        <v>41000</v>
      </c>
      <c r="J39" s="2">
        <v>0</v>
      </c>
      <c r="K39" s="2">
        <v>41000</v>
      </c>
      <c r="L39" s="2">
        <f t="shared" si="1"/>
        <v>1785955900</v>
      </c>
      <c r="M39" s="2">
        <v>5337</v>
      </c>
      <c r="N39" s="2">
        <f t="shared" si="2"/>
        <v>232479720</v>
      </c>
      <c r="O39" s="2">
        <f t="shared" si="3"/>
        <v>8.3390625000000007</v>
      </c>
      <c r="P39" s="2">
        <f t="shared" si="4"/>
        <v>21598091.82</v>
      </c>
      <c r="Q39" s="2">
        <f t="shared" si="5"/>
        <v>21.59809182</v>
      </c>
      <c r="R39" s="2">
        <v>144</v>
      </c>
      <c r="S39" s="2">
        <f t="shared" si="6"/>
        <v>372.95855999999998</v>
      </c>
      <c r="T39" s="2">
        <f t="shared" si="7"/>
        <v>92160</v>
      </c>
      <c r="U39" s="2">
        <f t="shared" si="8"/>
        <v>4014720000</v>
      </c>
      <c r="V39" s="2">
        <v>134127.00576</v>
      </c>
      <c r="W39" s="2">
        <f t="shared" si="9"/>
        <v>40.881911355648</v>
      </c>
      <c r="X39" s="2">
        <f t="shared" si="10"/>
        <v>25.402850128909442</v>
      </c>
      <c r="Y39" s="2">
        <f t="shared" si="11"/>
        <v>2.4815234969205218</v>
      </c>
      <c r="Z39" s="2">
        <f t="shared" si="12"/>
        <v>7.6822008388516645</v>
      </c>
      <c r="AA39" s="2" t="e">
        <f t="shared" si="13"/>
        <v>#DIV/0!</v>
      </c>
      <c r="AB39" s="2">
        <f t="shared" si="14"/>
        <v>2.8105612825067068</v>
      </c>
      <c r="AC39" s="2">
        <v>8.1999999999999993</v>
      </c>
      <c r="AD39" s="2">
        <f t="shared" si="15"/>
        <v>0.93685376083556893</v>
      </c>
      <c r="AE39" s="2">
        <v>278.38499999999999</v>
      </c>
      <c r="AF39" s="2">
        <f t="shared" si="16"/>
        <v>17.268128161888701</v>
      </c>
      <c r="AG39" s="2">
        <f t="shared" si="17"/>
        <v>4.4651758628638405E-2</v>
      </c>
      <c r="AH39" s="2" t="e">
        <f t="shared" si="18"/>
        <v>#DIV/0!</v>
      </c>
      <c r="AI39" s="2">
        <f t="shared" si="19"/>
        <v>0</v>
      </c>
      <c r="AJ39" s="2">
        <f t="shared" si="20"/>
        <v>0</v>
      </c>
      <c r="AK39" s="2">
        <f t="shared" si="21"/>
        <v>0</v>
      </c>
      <c r="AL39" s="2" t="s">
        <v>388</v>
      </c>
      <c r="AM39" s="2" t="s">
        <v>389</v>
      </c>
      <c r="AN39" s="2" t="s">
        <v>133</v>
      </c>
      <c r="AO39" s="2" t="s">
        <v>390</v>
      </c>
      <c r="AP39" s="2" t="s">
        <v>391</v>
      </c>
      <c r="AQ39" s="2" t="s">
        <v>392</v>
      </c>
      <c r="AR39" s="2" t="s">
        <v>393</v>
      </c>
      <c r="AS39" s="2">
        <v>2</v>
      </c>
      <c r="AT39" s="2" t="s">
        <v>394</v>
      </c>
      <c r="AU39" s="2" t="s">
        <v>395</v>
      </c>
      <c r="AV39" s="2">
        <v>2</v>
      </c>
      <c r="AW39" s="5">
        <v>24</v>
      </c>
      <c r="AX39" s="5">
        <v>71</v>
      </c>
      <c r="AY39" s="5">
        <v>5</v>
      </c>
      <c r="AZ39" s="5">
        <v>5.2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5">
        <v>71.099999999999994</v>
      </c>
      <c r="BH39" s="2">
        <v>0</v>
      </c>
      <c r="BI39" s="5">
        <v>11.3</v>
      </c>
      <c r="BJ39" s="5">
        <v>7.7</v>
      </c>
      <c r="BK39" s="2">
        <v>0</v>
      </c>
      <c r="BL39" s="5">
        <v>0.1</v>
      </c>
      <c r="BM39" s="2">
        <v>0</v>
      </c>
      <c r="BN39" s="5">
        <v>4.5</v>
      </c>
      <c r="BO39" s="5">
        <v>41316</v>
      </c>
      <c r="BP39" s="5">
        <v>4041</v>
      </c>
      <c r="BQ39" s="5">
        <v>153</v>
      </c>
      <c r="BR39" s="5">
        <v>15</v>
      </c>
      <c r="BS39" s="5">
        <v>0.19</v>
      </c>
      <c r="BT39" s="5">
        <v>0.02</v>
      </c>
      <c r="BU39" s="5">
        <v>43915</v>
      </c>
      <c r="BV39" s="5">
        <v>163</v>
      </c>
      <c r="BW39" s="5">
        <v>0.2</v>
      </c>
      <c r="BX39" s="5">
        <v>63754</v>
      </c>
      <c r="BY39" s="5">
        <v>1183</v>
      </c>
      <c r="BZ39" s="5">
        <v>236</v>
      </c>
      <c r="CA39" s="5">
        <v>4</v>
      </c>
      <c r="CB39" s="5">
        <v>0.26</v>
      </c>
      <c r="CC39" s="5">
        <v>0.01</v>
      </c>
      <c r="CD39" s="5">
        <v>1</v>
      </c>
      <c r="CE39" s="5">
        <v>4</v>
      </c>
      <c r="CF39" s="2">
        <v>0</v>
      </c>
      <c r="CG39" s="2">
        <v>0</v>
      </c>
      <c r="CH39" s="5">
        <v>17</v>
      </c>
      <c r="CI39" s="5">
        <v>55</v>
      </c>
      <c r="CJ39" s="5">
        <v>67</v>
      </c>
      <c r="CK39" s="5">
        <v>14</v>
      </c>
      <c r="CL39" s="2">
        <v>0</v>
      </c>
      <c r="CM39" s="5">
        <v>9</v>
      </c>
      <c r="CN39" s="5">
        <v>14</v>
      </c>
      <c r="CO39" s="5">
        <v>3</v>
      </c>
      <c r="CP39" s="5">
        <v>15</v>
      </c>
      <c r="CQ39" s="2">
        <v>0</v>
      </c>
      <c r="CR39" s="2">
        <v>0</v>
      </c>
      <c r="CS39" s="5">
        <v>0.43525000000000003</v>
      </c>
      <c r="CT39" s="5">
        <v>5.9339999999999997E-2</v>
      </c>
      <c r="CU39" s="2" t="s">
        <v>138</v>
      </c>
    </row>
    <row r="40" spans="1:99" s="2" customFormat="1" x14ac:dyDescent="0.25">
      <c r="A40" s="2" t="s">
        <v>396</v>
      </c>
      <c r="C40" s="2" t="s">
        <v>397</v>
      </c>
      <c r="D40" s="2">
        <v>1949</v>
      </c>
      <c r="E40" s="2">
        <f t="shared" si="0"/>
        <v>66</v>
      </c>
      <c r="F40" s="2">
        <v>43</v>
      </c>
      <c r="G40" s="2">
        <v>43</v>
      </c>
      <c r="H40" s="2">
        <v>480</v>
      </c>
      <c r="I40" s="2">
        <v>22300</v>
      </c>
      <c r="J40" s="2">
        <v>0</v>
      </c>
      <c r="K40" s="2">
        <v>22300</v>
      </c>
      <c r="L40" s="2">
        <f t="shared" si="1"/>
        <v>971385770</v>
      </c>
      <c r="M40" s="2">
        <v>1340</v>
      </c>
      <c r="N40" s="2">
        <f t="shared" si="2"/>
        <v>58370400</v>
      </c>
      <c r="O40" s="2">
        <f t="shared" si="3"/>
        <v>2.09375</v>
      </c>
      <c r="P40" s="2">
        <f t="shared" si="4"/>
        <v>5422792.4000000004</v>
      </c>
      <c r="Q40" s="2">
        <f t="shared" si="5"/>
        <v>5.4227924000000005</v>
      </c>
      <c r="R40" s="2">
        <v>35</v>
      </c>
      <c r="S40" s="2">
        <f t="shared" si="6"/>
        <v>90.649649999999994</v>
      </c>
      <c r="T40" s="2">
        <f t="shared" si="7"/>
        <v>22400</v>
      </c>
      <c r="U40" s="2">
        <f t="shared" si="8"/>
        <v>975800000</v>
      </c>
      <c r="V40" s="2">
        <v>61188.251122000001</v>
      </c>
      <c r="W40" s="2">
        <f t="shared" si="9"/>
        <v>18.650178941985601</v>
      </c>
      <c r="X40" s="2">
        <f t="shared" si="10"/>
        <v>11.588687633000069</v>
      </c>
      <c r="Y40" s="2">
        <f t="shared" si="11"/>
        <v>2.2592609967983357</v>
      </c>
      <c r="Z40" s="2">
        <f t="shared" si="12"/>
        <v>16.641752840480791</v>
      </c>
      <c r="AA40" s="2" t="e">
        <f t="shared" si="13"/>
        <v>#DIV/0!</v>
      </c>
      <c r="AB40" s="2">
        <f t="shared" si="14"/>
        <v>1.1610525237544738</v>
      </c>
      <c r="AC40" s="2">
        <v>43</v>
      </c>
      <c r="AD40" s="2">
        <f t="shared" si="15"/>
        <v>0.38701750791815792</v>
      </c>
      <c r="AE40" s="2">
        <v>3.5358999999999998</v>
      </c>
      <c r="AF40" s="2">
        <f t="shared" si="16"/>
        <v>16.71641791044776</v>
      </c>
      <c r="AG40" s="2">
        <f t="shared" si="17"/>
        <v>0.19304038782835045</v>
      </c>
      <c r="AH40" s="2" t="e">
        <f t="shared" si="18"/>
        <v>#DIV/0!</v>
      </c>
      <c r="AI40" s="2">
        <f t="shared" si="19"/>
        <v>0</v>
      </c>
      <c r="AJ40" s="2">
        <f t="shared" si="20"/>
        <v>0</v>
      </c>
      <c r="AK40" s="2">
        <f t="shared" si="21"/>
        <v>0</v>
      </c>
      <c r="AL40" s="2" t="s">
        <v>398</v>
      </c>
      <c r="AM40" s="2" t="s">
        <v>399</v>
      </c>
      <c r="AN40" s="2" t="s">
        <v>400</v>
      </c>
      <c r="AO40" s="2" t="s">
        <v>401</v>
      </c>
      <c r="AP40" s="2" t="s">
        <v>402</v>
      </c>
      <c r="AQ40" s="2" t="s">
        <v>403</v>
      </c>
      <c r="AR40" s="2" t="s">
        <v>404</v>
      </c>
      <c r="AS40" s="2">
        <v>1</v>
      </c>
      <c r="AT40" s="2" t="s">
        <v>405</v>
      </c>
      <c r="AU40" s="2" t="s">
        <v>406</v>
      </c>
      <c r="AV40" s="2">
        <v>2</v>
      </c>
      <c r="AW40" s="5">
        <v>20</v>
      </c>
      <c r="AX40" s="5">
        <v>80</v>
      </c>
      <c r="AY40" s="2">
        <v>0</v>
      </c>
      <c r="AZ40" s="5">
        <v>4.5</v>
      </c>
      <c r="BA40" s="5">
        <v>0.2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5">
        <v>0.1</v>
      </c>
      <c r="BH40" s="2">
        <v>0</v>
      </c>
      <c r="BI40" s="5">
        <v>85.2</v>
      </c>
      <c r="BJ40" s="5">
        <v>8.9</v>
      </c>
      <c r="BK40" s="5">
        <v>1.1000000000000001</v>
      </c>
      <c r="BL40" s="2">
        <v>0</v>
      </c>
      <c r="BM40" s="2">
        <v>0</v>
      </c>
      <c r="BN40" s="2">
        <v>0</v>
      </c>
      <c r="BO40" s="5">
        <v>3872</v>
      </c>
      <c r="BP40" s="5">
        <v>456</v>
      </c>
      <c r="BQ40" s="5">
        <v>45</v>
      </c>
      <c r="BR40" s="5">
        <v>5</v>
      </c>
      <c r="BS40" s="5">
        <v>0.2</v>
      </c>
      <c r="BT40" s="5">
        <v>0.02</v>
      </c>
      <c r="BU40" s="5">
        <v>4467</v>
      </c>
      <c r="BV40" s="5">
        <v>52</v>
      </c>
      <c r="BW40" s="5">
        <v>0.23</v>
      </c>
      <c r="BX40" s="5">
        <v>5806</v>
      </c>
      <c r="BY40" s="5">
        <v>1155</v>
      </c>
      <c r="BZ40" s="5">
        <v>68</v>
      </c>
      <c r="CA40" s="5">
        <v>13</v>
      </c>
      <c r="CB40" s="5">
        <v>1.85</v>
      </c>
      <c r="CC40" s="5">
        <v>0.38</v>
      </c>
      <c r="CD40" s="5">
        <v>1</v>
      </c>
      <c r="CE40" s="5">
        <v>1</v>
      </c>
      <c r="CF40" s="5">
        <v>4</v>
      </c>
      <c r="CG40" s="5">
        <v>5</v>
      </c>
      <c r="CH40" s="5">
        <v>18</v>
      </c>
      <c r="CI40" s="2">
        <v>0</v>
      </c>
      <c r="CJ40" s="2">
        <v>0</v>
      </c>
      <c r="CK40" s="2">
        <v>0</v>
      </c>
      <c r="CL40" s="2">
        <v>0</v>
      </c>
      <c r="CM40" s="5">
        <v>71</v>
      </c>
      <c r="CN40" s="5">
        <v>78</v>
      </c>
      <c r="CO40" s="5">
        <v>4</v>
      </c>
      <c r="CP40" s="5">
        <v>13</v>
      </c>
      <c r="CQ40" s="5">
        <v>1</v>
      </c>
      <c r="CR40" s="5">
        <v>3</v>
      </c>
      <c r="CS40" s="5">
        <v>4.3650000000000001E-2</v>
      </c>
      <c r="CT40" s="2">
        <v>0</v>
      </c>
      <c r="CU40" s="2" t="s">
        <v>138</v>
      </c>
    </row>
    <row r="41" spans="1:99" s="2" customFormat="1" x14ac:dyDescent="0.25">
      <c r="A41" s="2" t="s">
        <v>407</v>
      </c>
      <c r="C41" s="2" t="s">
        <v>408</v>
      </c>
      <c r="D41" s="2">
        <v>1910</v>
      </c>
      <c r="E41" s="2">
        <f t="shared" si="0"/>
        <v>105</v>
      </c>
      <c r="F41" s="2">
        <v>9.3000000000000007</v>
      </c>
      <c r="G41" s="2">
        <v>9.3000000000000007</v>
      </c>
      <c r="H41" s="2">
        <v>0</v>
      </c>
      <c r="I41" s="2">
        <v>38000</v>
      </c>
      <c r="J41" s="2">
        <v>0</v>
      </c>
      <c r="K41" s="2">
        <v>38000</v>
      </c>
      <c r="L41" s="2">
        <f t="shared" si="1"/>
        <v>1655276200</v>
      </c>
      <c r="M41" s="2">
        <v>4200</v>
      </c>
      <c r="N41" s="2">
        <f t="shared" si="2"/>
        <v>182952000</v>
      </c>
      <c r="O41" s="2">
        <f t="shared" si="3"/>
        <v>6.5625</v>
      </c>
      <c r="P41" s="2">
        <f t="shared" si="4"/>
        <v>16996812</v>
      </c>
      <c r="Q41" s="2">
        <f t="shared" si="5"/>
        <v>16.996812000000002</v>
      </c>
      <c r="R41" s="2">
        <v>64</v>
      </c>
      <c r="S41" s="2">
        <f t="shared" si="6"/>
        <v>165.75935999999999</v>
      </c>
      <c r="T41" s="2">
        <f t="shared" si="7"/>
        <v>40960</v>
      </c>
      <c r="U41" s="2">
        <f t="shared" si="8"/>
        <v>1784320000</v>
      </c>
      <c r="V41" s="2">
        <v>154020.98441999999</v>
      </c>
      <c r="W41" s="2">
        <f t="shared" si="9"/>
        <v>46.945596051215993</v>
      </c>
      <c r="X41" s="2">
        <f t="shared" si="10"/>
        <v>29.170650323241482</v>
      </c>
      <c r="Y41" s="2">
        <f t="shared" si="11"/>
        <v>3.2122254104454928</v>
      </c>
      <c r="Z41" s="2">
        <f t="shared" si="12"/>
        <v>9.0475982771437309</v>
      </c>
      <c r="AA41" s="2" t="e">
        <f t="shared" si="13"/>
        <v>#DIV/0!</v>
      </c>
      <c r="AB41" s="2">
        <f t="shared" si="14"/>
        <v>2.9185800894012033</v>
      </c>
      <c r="AC41" s="2">
        <v>9.3000000000000007</v>
      </c>
      <c r="AD41" s="2">
        <f t="shared" si="15"/>
        <v>0.97286002980040109</v>
      </c>
      <c r="AE41" s="2" t="s">
        <v>133</v>
      </c>
      <c r="AF41" s="2">
        <f t="shared" si="16"/>
        <v>9.7523809523809533</v>
      </c>
      <c r="AG41" s="2">
        <f t="shared" si="17"/>
        <v>5.9280270534051258E-2</v>
      </c>
      <c r="AH41" s="2" t="e">
        <f t="shared" si="18"/>
        <v>#DIV/0!</v>
      </c>
      <c r="AI41" s="2">
        <f t="shared" si="19"/>
        <v>0</v>
      </c>
      <c r="AJ41" s="2">
        <f t="shared" si="20"/>
        <v>0</v>
      </c>
      <c r="AK41" s="2">
        <f t="shared" si="21"/>
        <v>0</v>
      </c>
      <c r="AL41" s="2" t="s">
        <v>409</v>
      </c>
      <c r="AM41" s="2" t="s">
        <v>410</v>
      </c>
      <c r="AN41" s="2" t="s">
        <v>411</v>
      </c>
      <c r="AO41" s="2" t="s">
        <v>412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138</v>
      </c>
    </row>
    <row r="42" spans="1:99" s="2" customFormat="1" x14ac:dyDescent="0.25">
      <c r="A42" s="2" t="s">
        <v>413</v>
      </c>
      <c r="B42" s="2" t="s">
        <v>355</v>
      </c>
      <c r="C42" s="2" t="s">
        <v>414</v>
      </c>
      <c r="D42" s="2">
        <v>1911</v>
      </c>
      <c r="E42" s="2">
        <f t="shared" si="0"/>
        <v>104</v>
      </c>
      <c r="F42" s="2">
        <v>20</v>
      </c>
      <c r="G42" s="2">
        <v>27</v>
      </c>
      <c r="H42" s="2">
        <v>0</v>
      </c>
      <c r="I42" s="2">
        <v>410000</v>
      </c>
      <c r="J42" s="2">
        <v>350000</v>
      </c>
      <c r="K42" s="2">
        <v>410000</v>
      </c>
      <c r="L42" s="2">
        <f t="shared" si="1"/>
        <v>17859559000</v>
      </c>
      <c r="M42" s="2">
        <v>16166.290350499999</v>
      </c>
      <c r="N42" s="2">
        <f t="shared" si="2"/>
        <v>704203607.66777992</v>
      </c>
      <c r="O42" s="2">
        <f t="shared" si="3"/>
        <v>25.259828672656251</v>
      </c>
      <c r="P42" s="2">
        <f t="shared" si="4"/>
        <v>65422713.767824426</v>
      </c>
      <c r="Q42" s="2">
        <f t="shared" si="5"/>
        <v>65.422713767824433</v>
      </c>
      <c r="R42" s="2">
        <v>590</v>
      </c>
      <c r="S42" s="2">
        <f t="shared" si="6"/>
        <v>1528.0940999999998</v>
      </c>
      <c r="T42" s="2">
        <f t="shared" si="7"/>
        <v>377600</v>
      </c>
      <c r="U42" s="2">
        <f t="shared" si="8"/>
        <v>16449200000</v>
      </c>
      <c r="V42" s="2">
        <v>488540.44308</v>
      </c>
      <c r="W42" s="2">
        <f t="shared" si="9"/>
        <v>148.907127050784</v>
      </c>
      <c r="X42" s="2">
        <f t="shared" si="10"/>
        <v>92.52662867669352</v>
      </c>
      <c r="Y42" s="2">
        <f t="shared" si="11"/>
        <v>5.1933321338194096</v>
      </c>
      <c r="Z42" s="2">
        <f t="shared" si="12"/>
        <v>25.36135686545013</v>
      </c>
      <c r="AA42" s="2">
        <f t="shared" si="13"/>
        <v>0.344917578258919</v>
      </c>
      <c r="AB42" s="2">
        <f t="shared" si="14"/>
        <v>3.8042035298175194</v>
      </c>
      <c r="AC42" s="2">
        <v>20</v>
      </c>
      <c r="AD42" s="2">
        <f t="shared" si="15"/>
        <v>1.2680678432725065</v>
      </c>
      <c r="AE42" s="2">
        <v>185.71100000000001</v>
      </c>
      <c r="AF42" s="2">
        <f t="shared" si="16"/>
        <v>23.35724472425558</v>
      </c>
      <c r="AG42" s="2">
        <f t="shared" si="17"/>
        <v>8.4697152714772045E-2</v>
      </c>
      <c r="AH42" s="2">
        <f t="shared" si="18"/>
        <v>0.15154038925368973</v>
      </c>
      <c r="AI42" s="2">
        <f t="shared" si="19"/>
        <v>15245965000</v>
      </c>
      <c r="AJ42" s="2">
        <f t="shared" si="20"/>
        <v>431718000</v>
      </c>
      <c r="AK42" s="2">
        <f t="shared" si="21"/>
        <v>431.71800000000002</v>
      </c>
      <c r="AL42" s="2" t="s">
        <v>357</v>
      </c>
      <c r="AM42" s="2" t="s">
        <v>133</v>
      </c>
      <c r="AN42" s="2" t="s">
        <v>358</v>
      </c>
      <c r="AO42" s="2" t="s">
        <v>359</v>
      </c>
      <c r="AP42" s="2" t="s">
        <v>360</v>
      </c>
      <c r="AQ42" s="2" t="s">
        <v>350</v>
      </c>
      <c r="AR42" s="2" t="s">
        <v>361</v>
      </c>
      <c r="AS42" s="2">
        <v>2</v>
      </c>
      <c r="AT42" s="2" t="s">
        <v>362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415</v>
      </c>
    </row>
    <row r="43" spans="1:99" s="2" customFormat="1" x14ac:dyDescent="0.25">
      <c r="A43" s="2" t="s">
        <v>416</v>
      </c>
      <c r="C43" s="2" t="s">
        <v>417</v>
      </c>
      <c r="D43" s="2">
        <v>1924</v>
      </c>
      <c r="E43" s="2">
        <f t="shared" si="0"/>
        <v>91</v>
      </c>
      <c r="F43" s="2">
        <v>7</v>
      </c>
      <c r="G43" s="2">
        <v>7</v>
      </c>
      <c r="H43" s="2">
        <v>70</v>
      </c>
      <c r="I43" s="2">
        <v>40000</v>
      </c>
      <c r="J43" s="2">
        <v>0</v>
      </c>
      <c r="K43" s="2">
        <v>40000</v>
      </c>
      <c r="L43" s="2">
        <f t="shared" si="1"/>
        <v>1742396000</v>
      </c>
      <c r="M43" s="2">
        <v>27000</v>
      </c>
      <c r="N43" s="2">
        <f t="shared" si="2"/>
        <v>1176120000</v>
      </c>
      <c r="O43" s="2">
        <f t="shared" si="3"/>
        <v>42.1875</v>
      </c>
      <c r="P43" s="2">
        <f t="shared" si="4"/>
        <v>109265220</v>
      </c>
      <c r="Q43" s="2">
        <f t="shared" si="5"/>
        <v>109.26522</v>
      </c>
      <c r="R43" s="2">
        <v>132</v>
      </c>
      <c r="S43" s="2">
        <f t="shared" si="6"/>
        <v>341.87867999999997</v>
      </c>
      <c r="T43" s="2">
        <f t="shared" si="7"/>
        <v>84480</v>
      </c>
      <c r="U43" s="2">
        <f t="shared" si="8"/>
        <v>3680160000</v>
      </c>
      <c r="V43" s="2">
        <v>59329.294753000002</v>
      </c>
      <c r="W43" s="2">
        <f t="shared" si="9"/>
        <v>18.083569040714398</v>
      </c>
      <c r="X43" s="2">
        <f t="shared" si="10"/>
        <v>11.236612450449684</v>
      </c>
      <c r="Y43" s="2">
        <f t="shared" si="11"/>
        <v>0.48802050215994203</v>
      </c>
      <c r="Z43" s="2">
        <f t="shared" si="12"/>
        <v>1.4814780804679795</v>
      </c>
      <c r="AA43" s="2" t="e">
        <f t="shared" si="13"/>
        <v>#DIV/0!</v>
      </c>
      <c r="AB43" s="2">
        <f t="shared" si="14"/>
        <v>0.63491917734341974</v>
      </c>
      <c r="AC43" s="2">
        <v>7</v>
      </c>
      <c r="AD43" s="2">
        <f t="shared" si="15"/>
        <v>0.21163972578113993</v>
      </c>
      <c r="AE43" s="2">
        <v>26.110099999999999</v>
      </c>
      <c r="AF43" s="2">
        <f t="shared" si="16"/>
        <v>3.1288888888888891</v>
      </c>
      <c r="AG43" s="2">
        <f t="shared" si="17"/>
        <v>3.8283784332198622E-3</v>
      </c>
      <c r="AH43" s="2" t="e">
        <f t="shared" si="18"/>
        <v>#DIV/0!</v>
      </c>
      <c r="AI43" s="2">
        <f t="shared" si="19"/>
        <v>0</v>
      </c>
      <c r="AJ43" s="2">
        <f t="shared" si="20"/>
        <v>0</v>
      </c>
      <c r="AK43" s="2">
        <f t="shared" si="21"/>
        <v>0</v>
      </c>
      <c r="AL43" s="2" t="s">
        <v>418</v>
      </c>
      <c r="AM43" s="2" t="s">
        <v>419</v>
      </c>
      <c r="AN43" s="2" t="s">
        <v>420</v>
      </c>
      <c r="AO43" s="2" t="s">
        <v>421</v>
      </c>
      <c r="AP43" s="2" t="s">
        <v>422</v>
      </c>
      <c r="AQ43" s="2" t="s">
        <v>423</v>
      </c>
      <c r="AR43" s="2" t="s">
        <v>424</v>
      </c>
      <c r="AS43" s="2">
        <v>2</v>
      </c>
      <c r="AT43" s="2" t="s">
        <v>425</v>
      </c>
      <c r="AU43" s="2" t="s">
        <v>426</v>
      </c>
      <c r="AV43" s="2">
        <v>2</v>
      </c>
      <c r="AW43" s="5">
        <v>0</v>
      </c>
      <c r="AX43" s="5">
        <v>97</v>
      </c>
      <c r="AY43" s="5">
        <v>3</v>
      </c>
      <c r="AZ43" s="5">
        <v>5.8</v>
      </c>
      <c r="BA43" s="5">
        <v>19.3</v>
      </c>
      <c r="BB43" s="2">
        <v>0</v>
      </c>
      <c r="BC43" s="2">
        <v>0</v>
      </c>
      <c r="BD43" s="2">
        <v>0</v>
      </c>
      <c r="BE43" s="2">
        <v>0</v>
      </c>
      <c r="BF43" s="5">
        <v>21.1</v>
      </c>
      <c r="BG43" s="5">
        <v>8.5</v>
      </c>
      <c r="BH43" s="5">
        <v>2.6</v>
      </c>
      <c r="BI43" s="5">
        <v>16.399999999999999</v>
      </c>
      <c r="BJ43" s="5">
        <v>12.4</v>
      </c>
      <c r="BK43" s="5">
        <v>8.4</v>
      </c>
      <c r="BL43" s="5">
        <v>5.3</v>
      </c>
      <c r="BM43" s="2">
        <v>0</v>
      </c>
      <c r="BN43" s="5">
        <v>0.2</v>
      </c>
      <c r="BO43" s="5">
        <v>5903</v>
      </c>
      <c r="BP43" s="5">
        <v>1011</v>
      </c>
      <c r="BQ43" s="5">
        <v>20</v>
      </c>
      <c r="BR43" s="5">
        <v>3</v>
      </c>
      <c r="BS43" s="5">
        <v>0.12</v>
      </c>
      <c r="BT43" s="5">
        <v>0.02</v>
      </c>
      <c r="BU43" s="5">
        <v>6951</v>
      </c>
      <c r="BV43" s="5">
        <v>24</v>
      </c>
      <c r="BW43" s="5">
        <v>0.14000000000000001</v>
      </c>
      <c r="BX43" s="5">
        <v>1794</v>
      </c>
      <c r="BY43" s="5">
        <v>34</v>
      </c>
      <c r="BZ43" s="5">
        <v>6</v>
      </c>
      <c r="CA43" s="2">
        <v>0</v>
      </c>
      <c r="CB43" s="5">
        <v>0.09</v>
      </c>
      <c r="CC43" s="2">
        <v>0</v>
      </c>
      <c r="CD43" s="2">
        <v>0</v>
      </c>
      <c r="CE43" s="2">
        <v>0</v>
      </c>
      <c r="CF43" s="5">
        <v>39</v>
      </c>
      <c r="CG43" s="5">
        <v>32</v>
      </c>
      <c r="CH43" s="5">
        <v>15</v>
      </c>
      <c r="CI43" s="5">
        <v>22</v>
      </c>
      <c r="CJ43" s="5">
        <v>22</v>
      </c>
      <c r="CK43" s="2">
        <v>0</v>
      </c>
      <c r="CL43" s="2">
        <v>0</v>
      </c>
      <c r="CM43" s="5">
        <v>13</v>
      </c>
      <c r="CN43" s="5">
        <v>16</v>
      </c>
      <c r="CO43" s="5">
        <v>6</v>
      </c>
      <c r="CP43" s="5">
        <v>18</v>
      </c>
      <c r="CQ43" s="5">
        <v>5</v>
      </c>
      <c r="CR43" s="5">
        <v>12</v>
      </c>
      <c r="CS43" s="2">
        <v>0</v>
      </c>
      <c r="CT43" s="2">
        <v>0</v>
      </c>
      <c r="CU43" s="2" t="s">
        <v>138</v>
      </c>
    </row>
    <row r="44" spans="1:99" s="2" customFormat="1" x14ac:dyDescent="0.25">
      <c r="A44" s="2" t="s">
        <v>427</v>
      </c>
      <c r="C44" s="2" t="s">
        <v>428</v>
      </c>
      <c r="D44" s="2">
        <v>1937</v>
      </c>
      <c r="E44" s="2">
        <f t="shared" si="0"/>
        <v>78</v>
      </c>
      <c r="F44" s="2">
        <v>73</v>
      </c>
      <c r="G44" s="2">
        <v>93.4</v>
      </c>
      <c r="H44" s="2">
        <v>5000</v>
      </c>
      <c r="I44" s="2">
        <v>169646</v>
      </c>
      <c r="J44" s="2">
        <v>127646</v>
      </c>
      <c r="K44" s="2">
        <v>169646</v>
      </c>
      <c r="L44" s="2">
        <f t="shared" si="1"/>
        <v>7389762795.4000006</v>
      </c>
      <c r="M44" s="2">
        <v>7794</v>
      </c>
      <c r="N44" s="2">
        <f t="shared" si="2"/>
        <v>339506640</v>
      </c>
      <c r="O44" s="2">
        <f t="shared" si="3"/>
        <v>12.178125000000001</v>
      </c>
      <c r="P44" s="2">
        <f t="shared" si="4"/>
        <v>31541226.84</v>
      </c>
      <c r="Q44" s="2">
        <f t="shared" si="5"/>
        <v>31.54122684</v>
      </c>
      <c r="R44" s="2">
        <v>481</v>
      </c>
      <c r="S44" s="2">
        <f t="shared" si="6"/>
        <v>1245.7851899999998</v>
      </c>
      <c r="T44" s="2">
        <f t="shared" si="7"/>
        <v>307840</v>
      </c>
      <c r="U44" s="2">
        <f t="shared" si="8"/>
        <v>13410280000</v>
      </c>
      <c r="V44" s="2">
        <v>434396.37783000001</v>
      </c>
      <c r="W44" s="2">
        <f t="shared" si="9"/>
        <v>132.404015962584</v>
      </c>
      <c r="X44" s="2">
        <f t="shared" si="10"/>
        <v>82.272067582735033</v>
      </c>
      <c r="Y44" s="2">
        <f t="shared" si="11"/>
        <v>6.650537676875472</v>
      </c>
      <c r="Z44" s="2">
        <f t="shared" si="12"/>
        <v>21.7661804652775</v>
      </c>
      <c r="AA44" s="2">
        <f t="shared" si="13"/>
        <v>0.84093385269697518</v>
      </c>
      <c r="AB44" s="2">
        <f t="shared" si="14"/>
        <v>0.89450056706619863</v>
      </c>
      <c r="AC44" s="2">
        <v>73</v>
      </c>
      <c r="AD44" s="2">
        <f t="shared" si="15"/>
        <v>0.29816685568873286</v>
      </c>
      <c r="AE44" s="2">
        <v>182.01400000000001</v>
      </c>
      <c r="AF44" s="2">
        <f t="shared" si="16"/>
        <v>39.497049012060558</v>
      </c>
      <c r="AG44" s="2">
        <f t="shared" si="17"/>
        <v>0.10468959936694724</v>
      </c>
      <c r="AH44" s="2">
        <f t="shared" si="18"/>
        <v>0.20032689501537379</v>
      </c>
      <c r="AI44" s="2">
        <f t="shared" si="19"/>
        <v>5560246995.4000006</v>
      </c>
      <c r="AJ44" s="2">
        <f t="shared" si="20"/>
        <v>157448788.08000001</v>
      </c>
      <c r="AK44" s="2">
        <f t="shared" si="21"/>
        <v>157.44878808000001</v>
      </c>
      <c r="AL44" s="2" t="s">
        <v>429</v>
      </c>
      <c r="AM44" s="2" t="s">
        <v>430</v>
      </c>
      <c r="AN44" s="2" t="s">
        <v>431</v>
      </c>
      <c r="AO44" s="2" t="s">
        <v>432</v>
      </c>
      <c r="AP44" s="2" t="s">
        <v>433</v>
      </c>
      <c r="AQ44" s="2" t="s">
        <v>146</v>
      </c>
      <c r="AR44" s="2" t="s">
        <v>434</v>
      </c>
      <c r="AS44" s="2">
        <v>2</v>
      </c>
      <c r="AT44" s="2" t="s">
        <v>435</v>
      </c>
      <c r="AU44" s="2" t="s">
        <v>436</v>
      </c>
      <c r="AV44" s="2">
        <v>2</v>
      </c>
      <c r="AW44" s="5">
        <v>39</v>
      </c>
      <c r="AX44" s="5">
        <v>58</v>
      </c>
      <c r="AY44" s="5">
        <v>3</v>
      </c>
      <c r="AZ44" s="5">
        <v>5.4</v>
      </c>
      <c r="BA44" s="5">
        <v>3.9</v>
      </c>
      <c r="BB44" s="2">
        <v>0</v>
      </c>
      <c r="BC44" s="2">
        <v>0</v>
      </c>
      <c r="BD44" s="2">
        <v>0</v>
      </c>
      <c r="BE44" s="2">
        <v>0</v>
      </c>
      <c r="BF44" s="5">
        <v>2</v>
      </c>
      <c r="BG44" s="5">
        <v>36.5</v>
      </c>
      <c r="BH44" s="5">
        <v>1.5</v>
      </c>
      <c r="BI44" s="5">
        <v>30.1</v>
      </c>
      <c r="BJ44" s="5">
        <v>17.399999999999999</v>
      </c>
      <c r="BK44" s="5">
        <v>1.1000000000000001</v>
      </c>
      <c r="BL44" s="2">
        <v>0</v>
      </c>
      <c r="BM44" s="2">
        <v>0</v>
      </c>
      <c r="BN44" s="5">
        <v>2.1</v>
      </c>
      <c r="BO44" s="5">
        <v>19061</v>
      </c>
      <c r="BP44" s="5">
        <v>2899</v>
      </c>
      <c r="BQ44" s="5">
        <v>34</v>
      </c>
      <c r="BR44" s="5">
        <v>5</v>
      </c>
      <c r="BS44" s="5">
        <v>0.18</v>
      </c>
      <c r="BT44" s="5">
        <v>0.03</v>
      </c>
      <c r="BU44" s="5">
        <v>21601</v>
      </c>
      <c r="BV44" s="5">
        <v>38</v>
      </c>
      <c r="BW44" s="5">
        <v>0.2</v>
      </c>
      <c r="BX44" s="5">
        <v>114424</v>
      </c>
      <c r="BY44" s="5">
        <v>9754</v>
      </c>
      <c r="BZ44" s="5">
        <v>203</v>
      </c>
      <c r="CA44" s="5">
        <v>17</v>
      </c>
      <c r="CB44" s="5">
        <v>0.71</v>
      </c>
      <c r="CC44" s="5">
        <v>0.06</v>
      </c>
      <c r="CD44" s="2">
        <v>0</v>
      </c>
      <c r="CE44" s="2">
        <v>0</v>
      </c>
      <c r="CF44" s="5">
        <v>10</v>
      </c>
      <c r="CG44" s="5">
        <v>7</v>
      </c>
      <c r="CH44" s="5">
        <v>15</v>
      </c>
      <c r="CI44" s="5">
        <v>34</v>
      </c>
      <c r="CJ44" s="5">
        <v>29</v>
      </c>
      <c r="CK44" s="5">
        <v>7</v>
      </c>
      <c r="CL44" s="5">
        <v>6</v>
      </c>
      <c r="CM44" s="5">
        <v>25</v>
      </c>
      <c r="CN44" s="5">
        <v>31</v>
      </c>
      <c r="CO44" s="5">
        <v>8</v>
      </c>
      <c r="CP44" s="5">
        <v>26</v>
      </c>
      <c r="CQ44" s="2">
        <v>0</v>
      </c>
      <c r="CR44" s="5">
        <v>1</v>
      </c>
      <c r="CS44" s="5">
        <v>0.10174</v>
      </c>
      <c r="CT44" s="2">
        <v>0</v>
      </c>
      <c r="CU44" s="2" t="s">
        <v>138</v>
      </c>
    </row>
    <row r="45" spans="1:99" s="2" customFormat="1" x14ac:dyDescent="0.25">
      <c r="A45" s="2" t="s">
        <v>437</v>
      </c>
      <c r="C45" s="2" t="s">
        <v>438</v>
      </c>
      <c r="D45" s="2">
        <v>1956</v>
      </c>
      <c r="E45" s="2">
        <f t="shared" si="0"/>
        <v>59</v>
      </c>
      <c r="F45" s="2">
        <v>249</v>
      </c>
      <c r="G45" s="2">
        <v>270</v>
      </c>
      <c r="H45" s="2">
        <v>47000</v>
      </c>
      <c r="I45" s="2">
        <v>1417810</v>
      </c>
      <c r="J45" s="2">
        <v>1401000</v>
      </c>
      <c r="K45" s="2">
        <v>1417810</v>
      </c>
      <c r="L45" s="2">
        <f t="shared" si="1"/>
        <v>61759661819</v>
      </c>
      <c r="M45" s="2">
        <v>16150</v>
      </c>
      <c r="N45" s="2">
        <f t="shared" si="2"/>
        <v>703494000</v>
      </c>
      <c r="O45" s="2">
        <f t="shared" si="3"/>
        <v>25.234375</v>
      </c>
      <c r="P45" s="2">
        <f t="shared" si="4"/>
        <v>65356789</v>
      </c>
      <c r="Q45" s="2">
        <f t="shared" si="5"/>
        <v>65.356789000000006</v>
      </c>
      <c r="R45" s="2">
        <v>5208</v>
      </c>
      <c r="S45" s="2">
        <f t="shared" si="6"/>
        <v>13488.667919999998</v>
      </c>
      <c r="T45" s="2">
        <f t="shared" si="7"/>
        <v>3333120</v>
      </c>
      <c r="U45" s="2">
        <f t="shared" si="8"/>
        <v>145199040000</v>
      </c>
      <c r="V45" s="2">
        <v>258681.08807999999</v>
      </c>
      <c r="W45" s="2">
        <f t="shared" si="9"/>
        <v>78.84599564678399</v>
      </c>
      <c r="X45" s="2">
        <f t="shared" si="10"/>
        <v>48.992645995823523</v>
      </c>
      <c r="Y45" s="2">
        <f t="shared" si="11"/>
        <v>2.751244449142745</v>
      </c>
      <c r="Z45" s="2">
        <f t="shared" si="12"/>
        <v>87.789891340935384</v>
      </c>
      <c r="AA45" s="2">
        <f t="shared" si="13"/>
        <v>4.5625684635167058E-2</v>
      </c>
      <c r="AB45" s="2">
        <f t="shared" si="14"/>
        <v>1.0577095342281373</v>
      </c>
      <c r="AC45" s="2">
        <v>249</v>
      </c>
      <c r="AD45" s="2">
        <f t="shared" si="15"/>
        <v>0.35256984474271236</v>
      </c>
      <c r="AE45" s="2">
        <v>6604.63</v>
      </c>
      <c r="AF45" s="2">
        <f t="shared" si="16"/>
        <v>206.38513931888545</v>
      </c>
      <c r="AG45" s="2">
        <f t="shared" si="17"/>
        <v>0.29333221459725595</v>
      </c>
      <c r="AH45" s="2">
        <f t="shared" si="18"/>
        <v>3.7819907266308767E-2</v>
      </c>
      <c r="AI45" s="2">
        <f t="shared" si="19"/>
        <v>61027419900</v>
      </c>
      <c r="AJ45" s="2">
        <f t="shared" si="20"/>
        <v>1728105480</v>
      </c>
      <c r="AK45" s="2">
        <f t="shared" si="21"/>
        <v>1728.1054799999999</v>
      </c>
      <c r="AL45" s="2" t="s">
        <v>439</v>
      </c>
      <c r="AM45" s="2" t="s">
        <v>440</v>
      </c>
      <c r="AN45" s="2" t="s">
        <v>441</v>
      </c>
      <c r="AO45" s="2" t="s">
        <v>442</v>
      </c>
      <c r="AP45" s="2" t="s">
        <v>443</v>
      </c>
      <c r="AQ45" s="2" t="s">
        <v>444</v>
      </c>
      <c r="AR45" s="2" t="s">
        <v>445</v>
      </c>
      <c r="AS45" s="2">
        <v>4</v>
      </c>
      <c r="AT45" s="2" t="s">
        <v>446</v>
      </c>
      <c r="AU45" s="2" t="s">
        <v>447</v>
      </c>
      <c r="AV45" s="2">
        <v>2</v>
      </c>
      <c r="AW45" s="5">
        <v>59</v>
      </c>
      <c r="AX45" s="5">
        <v>38</v>
      </c>
      <c r="AY45" s="5">
        <v>3</v>
      </c>
      <c r="AZ45" s="5">
        <v>2.7</v>
      </c>
      <c r="BA45" s="5">
        <v>1.6</v>
      </c>
      <c r="BB45" s="2">
        <v>0</v>
      </c>
      <c r="BC45" s="2">
        <v>0</v>
      </c>
      <c r="BD45" s="2">
        <v>0</v>
      </c>
      <c r="BE45" s="2">
        <v>0</v>
      </c>
      <c r="BF45" s="5">
        <v>4.9000000000000004</v>
      </c>
      <c r="BG45" s="5">
        <v>40.9</v>
      </c>
      <c r="BH45" s="5">
        <v>1.1000000000000001</v>
      </c>
      <c r="BI45" s="5">
        <v>22.3</v>
      </c>
      <c r="BJ45" s="5">
        <v>16.600000000000001</v>
      </c>
      <c r="BK45" s="5">
        <v>2.1</v>
      </c>
      <c r="BL45" s="5">
        <v>1.5</v>
      </c>
      <c r="BM45" s="2">
        <v>0</v>
      </c>
      <c r="BN45" s="5">
        <v>6.2</v>
      </c>
      <c r="BO45" s="5">
        <v>777620</v>
      </c>
      <c r="BP45" s="5">
        <v>109601</v>
      </c>
      <c r="BQ45" s="5">
        <v>58</v>
      </c>
      <c r="BR45" s="5">
        <v>8</v>
      </c>
      <c r="BS45" s="5">
        <v>0.13</v>
      </c>
      <c r="BT45" s="5">
        <v>0.02</v>
      </c>
      <c r="BU45" s="5">
        <v>841975</v>
      </c>
      <c r="BV45" s="5">
        <v>62</v>
      </c>
      <c r="BW45" s="5">
        <v>0.14000000000000001</v>
      </c>
      <c r="BX45" s="5">
        <v>2622901</v>
      </c>
      <c r="BY45" s="5">
        <v>182087</v>
      </c>
      <c r="BZ45" s="5">
        <v>194</v>
      </c>
      <c r="CA45" s="5">
        <v>13</v>
      </c>
      <c r="CB45" s="5">
        <v>0.46</v>
      </c>
      <c r="CC45" s="5">
        <v>0.03</v>
      </c>
      <c r="CD45" s="5">
        <v>2</v>
      </c>
      <c r="CE45" s="5">
        <v>2</v>
      </c>
      <c r="CF45" s="5">
        <v>5</v>
      </c>
      <c r="CG45" s="5">
        <v>4</v>
      </c>
      <c r="CH45" s="5">
        <v>13</v>
      </c>
      <c r="CI45" s="5">
        <v>34</v>
      </c>
      <c r="CJ45" s="5">
        <v>33</v>
      </c>
      <c r="CK45" s="5">
        <v>24</v>
      </c>
      <c r="CL45" s="5">
        <v>10</v>
      </c>
      <c r="CM45" s="5">
        <v>15</v>
      </c>
      <c r="CN45" s="5">
        <v>22</v>
      </c>
      <c r="CO45" s="5">
        <v>6</v>
      </c>
      <c r="CP45" s="5">
        <v>25</v>
      </c>
      <c r="CQ45" s="5">
        <v>1</v>
      </c>
      <c r="CR45" s="5">
        <v>4</v>
      </c>
      <c r="CS45" s="5">
        <v>0.13469</v>
      </c>
      <c r="CT45" s="5">
        <v>1.273E-2</v>
      </c>
      <c r="CU45" s="2" t="s">
        <v>138</v>
      </c>
    </row>
    <row r="46" spans="1:99" s="2" customFormat="1" x14ac:dyDescent="0.25">
      <c r="A46" s="2" t="s">
        <v>448</v>
      </c>
      <c r="C46" s="2" t="s">
        <v>449</v>
      </c>
      <c r="D46" s="2">
        <v>1977</v>
      </c>
      <c r="E46" s="2">
        <f t="shared" si="0"/>
        <v>38</v>
      </c>
      <c r="F46" s="2">
        <v>78</v>
      </c>
      <c r="G46" s="2">
        <v>104</v>
      </c>
      <c r="H46" s="2">
        <v>86750</v>
      </c>
      <c r="I46" s="2">
        <v>1671300</v>
      </c>
      <c r="J46" s="2">
        <v>1671300</v>
      </c>
      <c r="K46" s="2">
        <v>1671300</v>
      </c>
      <c r="L46" s="2">
        <f t="shared" si="1"/>
        <v>72801660870</v>
      </c>
      <c r="M46" s="2">
        <v>58076</v>
      </c>
      <c r="N46" s="2">
        <f t="shared" si="2"/>
        <v>2529790560</v>
      </c>
      <c r="O46" s="2">
        <f t="shared" si="3"/>
        <v>90.743750000000006</v>
      </c>
      <c r="P46" s="2">
        <f t="shared" si="4"/>
        <v>235025441.36000001</v>
      </c>
      <c r="Q46" s="2">
        <f t="shared" si="5"/>
        <v>235.02544136</v>
      </c>
      <c r="R46" s="2">
        <v>13580</v>
      </c>
      <c r="S46" s="2">
        <f t="shared" si="6"/>
        <v>35172.064200000001</v>
      </c>
      <c r="T46" s="2">
        <f t="shared" si="7"/>
        <v>8691200</v>
      </c>
      <c r="U46" s="2">
        <f t="shared" si="8"/>
        <v>378610400000</v>
      </c>
      <c r="V46" s="2">
        <v>569917.53023999999</v>
      </c>
      <c r="W46" s="2">
        <f t="shared" si="9"/>
        <v>173.710863217152</v>
      </c>
      <c r="X46" s="2">
        <f t="shared" si="10"/>
        <v>107.93896072227456</v>
      </c>
      <c r="Y46" s="2">
        <f t="shared" si="11"/>
        <v>3.1964243550923577</v>
      </c>
      <c r="Z46" s="2">
        <f t="shared" si="12"/>
        <v>28.777742324249957</v>
      </c>
      <c r="AA46" s="2">
        <f t="shared" si="13"/>
        <v>8.4263686060229936E-2</v>
      </c>
      <c r="AB46" s="2">
        <f t="shared" si="14"/>
        <v>1.1068362432403829</v>
      </c>
      <c r="AC46" s="2">
        <v>78</v>
      </c>
      <c r="AD46" s="2">
        <f t="shared" si="15"/>
        <v>0.36894541441346096</v>
      </c>
      <c r="AE46" s="2">
        <v>87.9</v>
      </c>
      <c r="AF46" s="2">
        <f t="shared" si="16"/>
        <v>149.65217990219713</v>
      </c>
      <c r="AG46" s="2">
        <f t="shared" si="17"/>
        <v>5.0706062131223813E-2</v>
      </c>
      <c r="AH46" s="2">
        <f t="shared" si="18"/>
        <v>0.11400616887252098</v>
      </c>
      <c r="AI46" s="2">
        <f t="shared" si="19"/>
        <v>72801660870</v>
      </c>
      <c r="AJ46" s="2">
        <f t="shared" si="20"/>
        <v>2061515124</v>
      </c>
      <c r="AK46" s="2">
        <f t="shared" si="21"/>
        <v>2061.515124</v>
      </c>
      <c r="AL46" s="2" t="s">
        <v>450</v>
      </c>
      <c r="AM46" s="2" t="s">
        <v>451</v>
      </c>
      <c r="AN46" s="2" t="s">
        <v>452</v>
      </c>
      <c r="AO46" s="2" t="s">
        <v>453</v>
      </c>
      <c r="AP46" s="2" t="s">
        <v>454</v>
      </c>
      <c r="AQ46" s="2" t="s">
        <v>455</v>
      </c>
      <c r="AR46" s="2" t="s">
        <v>456</v>
      </c>
      <c r="AS46" s="2">
        <v>3</v>
      </c>
      <c r="AT46" s="2" t="s">
        <v>457</v>
      </c>
      <c r="AU46" s="2" t="s">
        <v>458</v>
      </c>
      <c r="AV46" s="2">
        <v>3</v>
      </c>
      <c r="AW46" s="5">
        <v>58</v>
      </c>
      <c r="AX46" s="5">
        <v>42</v>
      </c>
      <c r="AY46" s="2">
        <v>0</v>
      </c>
      <c r="AZ46" s="5">
        <v>0.4</v>
      </c>
      <c r="BA46" s="5">
        <v>0.5</v>
      </c>
      <c r="BB46" s="2">
        <v>0</v>
      </c>
      <c r="BC46" s="2">
        <v>0</v>
      </c>
      <c r="BD46" s="2">
        <v>0</v>
      </c>
      <c r="BE46" s="5">
        <v>0.1</v>
      </c>
      <c r="BF46" s="5">
        <v>2.2000000000000002</v>
      </c>
      <c r="BG46" s="5">
        <v>4.5</v>
      </c>
      <c r="BH46" s="5">
        <v>0.2</v>
      </c>
      <c r="BI46" s="5">
        <v>47.8</v>
      </c>
      <c r="BJ46" s="5">
        <v>19.2</v>
      </c>
      <c r="BK46" s="5">
        <v>7.6</v>
      </c>
      <c r="BL46" s="5">
        <v>17.399999999999999</v>
      </c>
      <c r="BM46" s="2">
        <v>0</v>
      </c>
      <c r="BN46" s="2">
        <v>0</v>
      </c>
      <c r="BO46" s="5">
        <v>904</v>
      </c>
      <c r="BP46" s="5">
        <v>1114</v>
      </c>
      <c r="BQ46" s="5">
        <v>1</v>
      </c>
      <c r="BR46" s="5">
        <v>1</v>
      </c>
      <c r="BS46" s="5">
        <v>0.01</v>
      </c>
      <c r="BT46" s="5">
        <v>0.01</v>
      </c>
      <c r="BU46" s="5">
        <v>3436</v>
      </c>
      <c r="BV46" s="5">
        <v>3</v>
      </c>
      <c r="BW46" s="5">
        <v>0.04</v>
      </c>
      <c r="BX46" s="5">
        <v>164859</v>
      </c>
      <c r="BY46" s="5">
        <v>31817</v>
      </c>
      <c r="BZ46" s="5">
        <v>140</v>
      </c>
      <c r="CA46" s="5">
        <v>27</v>
      </c>
      <c r="CB46" s="5">
        <v>2.1</v>
      </c>
      <c r="CC46" s="5">
        <v>0.43</v>
      </c>
      <c r="CD46" s="5">
        <v>1</v>
      </c>
      <c r="CE46" s="5">
        <v>1</v>
      </c>
      <c r="CF46" s="5">
        <v>65</v>
      </c>
      <c r="CG46" s="5">
        <v>52</v>
      </c>
      <c r="CH46" s="5">
        <v>8</v>
      </c>
      <c r="CI46" s="5">
        <v>2</v>
      </c>
      <c r="CJ46" s="5">
        <v>2</v>
      </c>
      <c r="CK46" s="2">
        <v>0</v>
      </c>
      <c r="CL46" s="2">
        <v>0</v>
      </c>
      <c r="CM46" s="5">
        <v>15</v>
      </c>
      <c r="CN46" s="5">
        <v>20</v>
      </c>
      <c r="CO46" s="5">
        <v>3</v>
      </c>
      <c r="CP46" s="5">
        <v>12</v>
      </c>
      <c r="CQ46" s="5">
        <v>6</v>
      </c>
      <c r="CR46" s="5">
        <v>13</v>
      </c>
      <c r="CS46" s="5">
        <v>0.14502000000000001</v>
      </c>
      <c r="CT46" s="5">
        <v>1.3429999999999999E-2</v>
      </c>
      <c r="CU46" s="2" t="s">
        <v>138</v>
      </c>
    </row>
    <row r="47" spans="1:99" s="2" customFormat="1" x14ac:dyDescent="0.25">
      <c r="A47" s="2" t="s">
        <v>459</v>
      </c>
      <c r="C47" s="2" t="s">
        <v>460</v>
      </c>
      <c r="D47" s="2">
        <v>1906</v>
      </c>
      <c r="E47" s="2">
        <f t="shared" si="0"/>
        <v>109</v>
      </c>
      <c r="F47" s="2">
        <v>73</v>
      </c>
      <c r="G47" s="2">
        <v>73</v>
      </c>
      <c r="H47" s="2">
        <v>99000</v>
      </c>
      <c r="I47" s="2">
        <v>210000</v>
      </c>
      <c r="J47" s="2">
        <v>0</v>
      </c>
      <c r="K47" s="2">
        <v>210000</v>
      </c>
      <c r="L47" s="2">
        <f t="shared" si="1"/>
        <v>9147579000</v>
      </c>
      <c r="M47" s="2">
        <v>11850</v>
      </c>
      <c r="N47" s="2">
        <f t="shared" si="2"/>
        <v>516186000</v>
      </c>
      <c r="O47" s="2">
        <f t="shared" si="3"/>
        <v>18.515625</v>
      </c>
      <c r="P47" s="2">
        <f t="shared" si="4"/>
        <v>47955291</v>
      </c>
      <c r="Q47" s="2">
        <f t="shared" si="5"/>
        <v>47.955291000000003</v>
      </c>
      <c r="R47" s="2">
        <v>15700</v>
      </c>
      <c r="S47" s="2">
        <f t="shared" si="6"/>
        <v>40662.842999999993</v>
      </c>
      <c r="T47" s="2">
        <f t="shared" si="7"/>
        <v>10048000</v>
      </c>
      <c r="U47" s="2">
        <f t="shared" si="8"/>
        <v>437716000000</v>
      </c>
      <c r="V47" s="2">
        <v>581282.36739000003</v>
      </c>
      <c r="W47" s="2">
        <f t="shared" si="9"/>
        <v>177.17486558047199</v>
      </c>
      <c r="X47" s="2">
        <f t="shared" si="10"/>
        <v>110.09139268946167</v>
      </c>
      <c r="Y47" s="2">
        <f t="shared" si="11"/>
        <v>7.2173661390244916</v>
      </c>
      <c r="Z47" s="2">
        <f t="shared" si="12"/>
        <v>17.721478304332159</v>
      </c>
      <c r="AA47" s="2" t="e">
        <f t="shared" si="13"/>
        <v>#DIV/0!</v>
      </c>
      <c r="AB47" s="2">
        <f t="shared" si="14"/>
        <v>0.72827993031502025</v>
      </c>
      <c r="AC47" s="2">
        <v>73</v>
      </c>
      <c r="AD47" s="2">
        <f t="shared" si="15"/>
        <v>0.24275997677167341</v>
      </c>
      <c r="AE47" s="2">
        <v>3835.38</v>
      </c>
      <c r="AF47" s="2">
        <f t="shared" si="16"/>
        <v>847.93248945147684</v>
      </c>
      <c r="AG47" s="2">
        <f t="shared" si="17"/>
        <v>6.9126136587002646E-2</v>
      </c>
      <c r="AH47" s="2" t="e">
        <f t="shared" si="18"/>
        <v>#DIV/0!</v>
      </c>
      <c r="AI47" s="2">
        <f t="shared" si="19"/>
        <v>0</v>
      </c>
      <c r="AJ47" s="2">
        <f t="shared" si="20"/>
        <v>0</v>
      </c>
      <c r="AK47" s="2">
        <f t="shared" si="21"/>
        <v>0</v>
      </c>
      <c r="AL47" s="2" t="s">
        <v>461</v>
      </c>
      <c r="AM47" s="2" t="s">
        <v>462</v>
      </c>
      <c r="AN47" s="2" t="s">
        <v>463</v>
      </c>
      <c r="AO47" s="2" t="s">
        <v>464</v>
      </c>
      <c r="AP47" s="2" t="s">
        <v>465</v>
      </c>
      <c r="AQ47" s="2" t="s">
        <v>466</v>
      </c>
      <c r="AR47" s="2" t="s">
        <v>248</v>
      </c>
      <c r="AS47" s="2">
        <v>5</v>
      </c>
      <c r="AT47" s="2" t="s">
        <v>467</v>
      </c>
      <c r="AU47" s="2" t="s">
        <v>468</v>
      </c>
      <c r="AV47" s="2">
        <v>3</v>
      </c>
      <c r="AW47" s="5">
        <v>55</v>
      </c>
      <c r="AX47" s="5">
        <v>43</v>
      </c>
      <c r="AY47" s="5">
        <v>2</v>
      </c>
      <c r="AZ47" s="5">
        <v>2.1</v>
      </c>
      <c r="BA47" s="5">
        <v>1.7</v>
      </c>
      <c r="BB47" s="2">
        <v>0</v>
      </c>
      <c r="BC47" s="5">
        <v>0.2</v>
      </c>
      <c r="BD47" s="2">
        <v>0</v>
      </c>
      <c r="BE47" s="5">
        <v>0.1</v>
      </c>
      <c r="BF47" s="5">
        <v>4.4000000000000004</v>
      </c>
      <c r="BG47" s="5">
        <v>20.7</v>
      </c>
      <c r="BH47" s="5">
        <v>1.1000000000000001</v>
      </c>
      <c r="BI47" s="5">
        <v>31.8</v>
      </c>
      <c r="BJ47" s="5">
        <v>14.4</v>
      </c>
      <c r="BK47" s="5">
        <v>6.8</v>
      </c>
      <c r="BL47" s="5">
        <v>12.8</v>
      </c>
      <c r="BM47" s="2">
        <v>0</v>
      </c>
      <c r="BN47" s="5">
        <v>4</v>
      </c>
      <c r="BO47" s="5">
        <v>415738</v>
      </c>
      <c r="BP47" s="5">
        <v>111014</v>
      </c>
      <c r="BQ47" s="5">
        <v>9</v>
      </c>
      <c r="BR47" s="5">
        <v>2</v>
      </c>
      <c r="BS47" s="5">
        <v>0.04</v>
      </c>
      <c r="BT47" s="5">
        <v>0.01</v>
      </c>
      <c r="BU47" s="5">
        <v>482638</v>
      </c>
      <c r="BV47" s="5">
        <v>11</v>
      </c>
      <c r="BW47" s="5">
        <v>0.04</v>
      </c>
      <c r="BX47" s="5">
        <v>2603338</v>
      </c>
      <c r="BY47" s="5">
        <v>106618</v>
      </c>
      <c r="BZ47" s="5">
        <v>59</v>
      </c>
      <c r="CA47" s="5">
        <v>2</v>
      </c>
      <c r="CB47" s="5">
        <v>0.81</v>
      </c>
      <c r="CC47" s="5">
        <v>0.03</v>
      </c>
      <c r="CD47" s="5">
        <v>5</v>
      </c>
      <c r="CE47" s="5">
        <v>3</v>
      </c>
      <c r="CF47" s="5">
        <v>50</v>
      </c>
      <c r="CG47" s="5">
        <v>53</v>
      </c>
      <c r="CH47" s="5">
        <v>7</v>
      </c>
      <c r="CI47" s="5">
        <v>12</v>
      </c>
      <c r="CJ47" s="5">
        <v>5</v>
      </c>
      <c r="CK47" s="5">
        <v>9</v>
      </c>
      <c r="CL47" s="5">
        <v>1</v>
      </c>
      <c r="CM47" s="5">
        <v>10</v>
      </c>
      <c r="CN47" s="5">
        <v>16</v>
      </c>
      <c r="CO47" s="5">
        <v>3</v>
      </c>
      <c r="CP47" s="5">
        <v>9</v>
      </c>
      <c r="CQ47" s="5">
        <v>5</v>
      </c>
      <c r="CR47" s="5">
        <v>13</v>
      </c>
      <c r="CS47" s="5">
        <v>0.68389</v>
      </c>
      <c r="CT47" s="5">
        <v>0.40721000000000002</v>
      </c>
      <c r="CU47" s="2" t="s">
        <v>138</v>
      </c>
    </row>
    <row r="48" spans="1:99" s="2" customFormat="1" x14ac:dyDescent="0.25">
      <c r="A48" s="2" t="s">
        <v>469</v>
      </c>
      <c r="C48" s="2" t="s">
        <v>470</v>
      </c>
      <c r="D48" s="2">
        <v>1907</v>
      </c>
      <c r="E48" s="2">
        <f t="shared" si="0"/>
        <v>108</v>
      </c>
      <c r="F48" s="2">
        <v>44</v>
      </c>
      <c r="G48" s="2">
        <v>48</v>
      </c>
      <c r="H48" s="2">
        <v>0</v>
      </c>
      <c r="I48" s="2">
        <v>190500</v>
      </c>
      <c r="J48" s="2">
        <v>190500</v>
      </c>
      <c r="K48" s="2">
        <v>190500</v>
      </c>
      <c r="L48" s="2">
        <f t="shared" si="1"/>
        <v>8298160950</v>
      </c>
      <c r="M48" s="2">
        <v>10100</v>
      </c>
      <c r="N48" s="2">
        <f t="shared" si="2"/>
        <v>439956000</v>
      </c>
      <c r="O48" s="2">
        <f t="shared" si="3"/>
        <v>15.78125</v>
      </c>
      <c r="P48" s="2">
        <f t="shared" si="4"/>
        <v>40873286</v>
      </c>
      <c r="Q48" s="2">
        <f t="shared" si="5"/>
        <v>40.873286</v>
      </c>
      <c r="R48" s="2">
        <v>92</v>
      </c>
      <c r="S48" s="2">
        <f t="shared" si="6"/>
        <v>238.27907999999999</v>
      </c>
      <c r="T48" s="2">
        <f t="shared" si="7"/>
        <v>58880</v>
      </c>
      <c r="U48" s="2">
        <f t="shared" si="8"/>
        <v>2564960000</v>
      </c>
      <c r="V48" s="2">
        <v>116838.14408</v>
      </c>
      <c r="W48" s="2">
        <f t="shared" si="9"/>
        <v>35.612266315583994</v>
      </c>
      <c r="X48" s="2">
        <f t="shared" si="10"/>
        <v>22.128443459887521</v>
      </c>
      <c r="Y48" s="2">
        <f t="shared" si="11"/>
        <v>1.5713565006213785</v>
      </c>
      <c r="Z48" s="2">
        <f t="shared" si="12"/>
        <v>18.861342838829337</v>
      </c>
      <c r="AA48" s="2">
        <f t="shared" si="13"/>
        <v>0.15155578568602651</v>
      </c>
      <c r="AB48" s="2">
        <f t="shared" si="14"/>
        <v>1.2860006481020003</v>
      </c>
      <c r="AC48" s="2">
        <v>44</v>
      </c>
      <c r="AD48" s="2">
        <f t="shared" si="15"/>
        <v>0.42866688270066677</v>
      </c>
      <c r="AE48" s="2" t="s">
        <v>133</v>
      </c>
      <c r="AF48" s="2">
        <f t="shared" si="16"/>
        <v>5.8297029702970296</v>
      </c>
      <c r="AG48" s="2">
        <f t="shared" si="17"/>
        <v>7.9691763099880492E-2</v>
      </c>
      <c r="AH48" s="2">
        <f t="shared" si="18"/>
        <v>0.17394520523926629</v>
      </c>
      <c r="AI48" s="2">
        <f t="shared" si="19"/>
        <v>8298160950</v>
      </c>
      <c r="AJ48" s="2">
        <f t="shared" si="20"/>
        <v>234977940</v>
      </c>
      <c r="AK48" s="2">
        <f t="shared" si="21"/>
        <v>234.97793999999999</v>
      </c>
      <c r="AL48" s="2" t="s">
        <v>471</v>
      </c>
      <c r="AM48" s="2" t="s">
        <v>472</v>
      </c>
      <c r="AN48" s="2" t="s">
        <v>473</v>
      </c>
      <c r="AO48" s="2" t="s">
        <v>474</v>
      </c>
      <c r="AP48" s="2" t="s">
        <v>133</v>
      </c>
      <c r="AQ48" s="2" t="s">
        <v>133</v>
      </c>
      <c r="AR48" s="2" t="s">
        <v>133</v>
      </c>
      <c r="AS48" s="2">
        <v>0</v>
      </c>
      <c r="AT48" s="2" t="s">
        <v>133</v>
      </c>
      <c r="AU48" s="2" t="s">
        <v>133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138</v>
      </c>
    </row>
    <row r="49" spans="1:99" s="2" customFormat="1" x14ac:dyDescent="0.25">
      <c r="A49" s="2" t="s">
        <v>475</v>
      </c>
      <c r="C49" s="2" t="s">
        <v>476</v>
      </c>
      <c r="D49" s="2">
        <v>1946</v>
      </c>
      <c r="E49" s="2">
        <f t="shared" si="0"/>
        <v>69</v>
      </c>
      <c r="F49" s="2">
        <v>332</v>
      </c>
      <c r="G49" s="2">
        <v>456</v>
      </c>
      <c r="H49" s="2">
        <v>20000</v>
      </c>
      <c r="I49" s="2">
        <v>503500</v>
      </c>
      <c r="J49" s="2">
        <v>464216</v>
      </c>
      <c r="K49" s="2">
        <v>503500</v>
      </c>
      <c r="L49" s="2">
        <f t="shared" si="1"/>
        <v>21932409650</v>
      </c>
      <c r="M49" s="2">
        <v>4741</v>
      </c>
      <c r="N49" s="2">
        <f t="shared" si="2"/>
        <v>206517960</v>
      </c>
      <c r="O49" s="2">
        <f t="shared" si="3"/>
        <v>7.4078125000000004</v>
      </c>
      <c r="P49" s="2">
        <f t="shared" si="4"/>
        <v>19186163.260000002</v>
      </c>
      <c r="Q49" s="2">
        <f t="shared" si="5"/>
        <v>19.186163260000001</v>
      </c>
      <c r="R49" s="2">
        <v>960</v>
      </c>
      <c r="S49" s="2">
        <f t="shared" si="6"/>
        <v>2486.3903999999998</v>
      </c>
      <c r="T49" s="2">
        <f t="shared" si="7"/>
        <v>614400</v>
      </c>
      <c r="U49" s="2">
        <f t="shared" si="8"/>
        <v>26764800000</v>
      </c>
      <c r="V49" s="2">
        <v>255315.39215</v>
      </c>
      <c r="W49" s="2">
        <f t="shared" si="9"/>
        <v>77.820131527320001</v>
      </c>
      <c r="X49" s="2">
        <f t="shared" si="10"/>
        <v>48.355203380857105</v>
      </c>
      <c r="Y49" s="2">
        <f t="shared" si="11"/>
        <v>5.0117890601129762</v>
      </c>
      <c r="Z49" s="2">
        <f t="shared" si="12"/>
        <v>106.20097956613556</v>
      </c>
      <c r="AA49" s="2">
        <f t="shared" si="13"/>
        <v>0.13590634824781148</v>
      </c>
      <c r="AB49" s="2">
        <f t="shared" si="14"/>
        <v>0.95964740571809237</v>
      </c>
      <c r="AC49" s="2">
        <v>332</v>
      </c>
      <c r="AD49" s="2">
        <f t="shared" si="15"/>
        <v>0.31988246857269748</v>
      </c>
      <c r="AE49" s="2">
        <v>2.5112999999999999</v>
      </c>
      <c r="AF49" s="2">
        <f t="shared" si="16"/>
        <v>129.59291288757646</v>
      </c>
      <c r="AG49" s="2">
        <f t="shared" si="17"/>
        <v>0.65493026160088985</v>
      </c>
      <c r="AH49" s="2">
        <f t="shared" si="18"/>
        <v>3.3507028764626461E-2</v>
      </c>
      <c r="AI49" s="2">
        <f t="shared" si="19"/>
        <v>20221202538.400002</v>
      </c>
      <c r="AJ49" s="2">
        <f t="shared" si="20"/>
        <v>572601151.68000007</v>
      </c>
      <c r="AK49" s="2">
        <f t="shared" si="21"/>
        <v>572.60115168000004</v>
      </c>
      <c r="AL49" s="2" t="s">
        <v>477</v>
      </c>
      <c r="AM49" s="2" t="s">
        <v>478</v>
      </c>
      <c r="AN49" s="2" t="s">
        <v>479</v>
      </c>
      <c r="AO49" s="2" t="s">
        <v>480</v>
      </c>
      <c r="AP49" s="2" t="s">
        <v>481</v>
      </c>
      <c r="AQ49" s="2" t="s">
        <v>482</v>
      </c>
      <c r="AR49" s="2" t="s">
        <v>170</v>
      </c>
      <c r="AS49" s="2">
        <v>1</v>
      </c>
      <c r="AT49" s="2" t="s">
        <v>483</v>
      </c>
      <c r="AU49" s="2" t="s">
        <v>484</v>
      </c>
      <c r="AV49" s="2">
        <v>3</v>
      </c>
      <c r="AW49" s="5">
        <v>88</v>
      </c>
      <c r="AX49" s="5">
        <v>13</v>
      </c>
      <c r="AY49" s="2">
        <v>0</v>
      </c>
      <c r="AZ49" s="5">
        <v>1.5</v>
      </c>
      <c r="BA49" s="5">
        <v>0.5</v>
      </c>
      <c r="BB49" s="2">
        <v>0</v>
      </c>
      <c r="BC49" s="2">
        <v>0</v>
      </c>
      <c r="BD49" s="2">
        <v>0</v>
      </c>
      <c r="BE49" s="5">
        <v>0.1</v>
      </c>
      <c r="BF49" s="5">
        <v>2.1</v>
      </c>
      <c r="BG49" s="5">
        <v>4.9000000000000004</v>
      </c>
      <c r="BH49" s="2">
        <v>0</v>
      </c>
      <c r="BI49" s="5">
        <v>66.599999999999994</v>
      </c>
      <c r="BJ49" s="5">
        <v>23.1</v>
      </c>
      <c r="BK49" s="5">
        <v>0.8</v>
      </c>
      <c r="BL49" s="5">
        <v>0.3</v>
      </c>
      <c r="BM49" s="2">
        <v>0</v>
      </c>
      <c r="BN49" s="2">
        <v>0</v>
      </c>
      <c r="BO49" s="5">
        <v>422</v>
      </c>
      <c r="BP49" s="5">
        <v>212</v>
      </c>
      <c r="BQ49" s="5">
        <v>5</v>
      </c>
      <c r="BR49" s="5">
        <v>3</v>
      </c>
      <c r="BS49" s="5">
        <v>0.04</v>
      </c>
      <c r="BT49" s="5">
        <v>0.02</v>
      </c>
      <c r="BU49" s="5">
        <v>757</v>
      </c>
      <c r="BV49" s="5">
        <v>10</v>
      </c>
      <c r="BW49" s="5">
        <v>7.0000000000000007E-2</v>
      </c>
      <c r="BX49" s="5">
        <v>2153</v>
      </c>
      <c r="BY49" s="5">
        <v>345</v>
      </c>
      <c r="BZ49" s="5">
        <v>28</v>
      </c>
      <c r="CA49" s="5">
        <v>4</v>
      </c>
      <c r="CB49" s="5">
        <v>0.97</v>
      </c>
      <c r="CC49" s="5">
        <v>0.16</v>
      </c>
      <c r="CD49" s="2">
        <v>0</v>
      </c>
      <c r="CE49" s="2">
        <v>0</v>
      </c>
      <c r="CF49" s="5">
        <v>26</v>
      </c>
      <c r="CG49" s="5">
        <v>19</v>
      </c>
      <c r="CH49" s="5">
        <v>15</v>
      </c>
      <c r="CI49" s="5">
        <v>1</v>
      </c>
      <c r="CJ49" s="5">
        <v>1</v>
      </c>
      <c r="CK49" s="2">
        <v>0</v>
      </c>
      <c r="CL49" s="2">
        <v>0</v>
      </c>
      <c r="CM49" s="5">
        <v>41</v>
      </c>
      <c r="CN49" s="5">
        <v>39</v>
      </c>
      <c r="CO49" s="5">
        <v>12</v>
      </c>
      <c r="CP49" s="5">
        <v>31</v>
      </c>
      <c r="CQ49" s="5">
        <v>6</v>
      </c>
      <c r="CR49" s="5">
        <v>9</v>
      </c>
      <c r="CS49" s="5">
        <v>0.52976999999999996</v>
      </c>
      <c r="CT49" s="5">
        <v>0.29163</v>
      </c>
      <c r="CU49" s="2" t="s">
        <v>138</v>
      </c>
    </row>
    <row r="50" spans="1:99" s="2" customFormat="1" x14ac:dyDescent="0.25">
      <c r="A50" s="2" t="s">
        <v>485</v>
      </c>
      <c r="C50" s="2" t="s">
        <v>486</v>
      </c>
      <c r="D50" s="2">
        <v>1914</v>
      </c>
      <c r="E50" s="2">
        <f t="shared" si="0"/>
        <v>101</v>
      </c>
      <c r="F50" s="2">
        <v>262</v>
      </c>
      <c r="G50" s="2">
        <v>350</v>
      </c>
      <c r="H50" s="2">
        <v>40000</v>
      </c>
      <c r="I50" s="2">
        <v>300850</v>
      </c>
      <c r="J50" s="2">
        <v>286800</v>
      </c>
      <c r="K50" s="2">
        <v>300850</v>
      </c>
      <c r="L50" s="2">
        <f t="shared" si="1"/>
        <v>13104995915</v>
      </c>
      <c r="M50" s="2">
        <v>3100</v>
      </c>
      <c r="N50" s="2">
        <f t="shared" si="2"/>
        <v>135036000</v>
      </c>
      <c r="O50" s="2">
        <f t="shared" si="3"/>
        <v>4.84375</v>
      </c>
      <c r="P50" s="2">
        <f t="shared" si="4"/>
        <v>12545266</v>
      </c>
      <c r="Q50" s="2">
        <f t="shared" si="5"/>
        <v>12.545266</v>
      </c>
      <c r="R50" s="2">
        <v>2200</v>
      </c>
      <c r="S50" s="2">
        <f t="shared" si="6"/>
        <v>5697.9779999999992</v>
      </c>
      <c r="T50" s="2">
        <f t="shared" si="7"/>
        <v>1408000</v>
      </c>
      <c r="U50" s="2">
        <f t="shared" si="8"/>
        <v>61336000000</v>
      </c>
      <c r="V50" s="2">
        <v>173803.51334999999</v>
      </c>
      <c r="W50" s="2">
        <f t="shared" si="9"/>
        <v>52.975310869079998</v>
      </c>
      <c r="X50" s="2">
        <f t="shared" si="10"/>
        <v>32.9173426074099</v>
      </c>
      <c r="Y50" s="2">
        <f t="shared" si="11"/>
        <v>4.21918402374894</v>
      </c>
      <c r="Z50" s="2">
        <f t="shared" si="12"/>
        <v>97.048164304333653</v>
      </c>
      <c r="AA50" s="2">
        <f t="shared" si="13"/>
        <v>0.149748422061106</v>
      </c>
      <c r="AB50" s="2">
        <f t="shared" si="14"/>
        <v>1.1112385225687058</v>
      </c>
      <c r="AC50" s="2">
        <v>262</v>
      </c>
      <c r="AD50" s="2">
        <f t="shared" si="15"/>
        <v>0.37041284085623533</v>
      </c>
      <c r="AE50" s="2">
        <v>1225.1300000000001</v>
      </c>
      <c r="AF50" s="2">
        <f t="shared" si="16"/>
        <v>454.19354838709677</v>
      </c>
      <c r="AG50" s="2">
        <f t="shared" si="17"/>
        <v>0.74012997101268474</v>
      </c>
      <c r="AH50" s="2">
        <f t="shared" si="18"/>
        <v>3.5462440087979587E-2</v>
      </c>
      <c r="AI50" s="2">
        <f t="shared" si="19"/>
        <v>12492979320</v>
      </c>
      <c r="AJ50" s="2">
        <f t="shared" si="20"/>
        <v>353762064</v>
      </c>
      <c r="AK50" s="2">
        <f t="shared" si="21"/>
        <v>353.76206400000001</v>
      </c>
      <c r="AL50" s="2" t="s">
        <v>487</v>
      </c>
      <c r="AM50" s="2" t="s">
        <v>488</v>
      </c>
      <c r="AN50" s="2" t="s">
        <v>133</v>
      </c>
      <c r="AO50" s="2" t="s">
        <v>489</v>
      </c>
      <c r="AP50" s="2" t="s">
        <v>490</v>
      </c>
      <c r="AQ50" s="2" t="s">
        <v>491</v>
      </c>
      <c r="AR50" s="2" t="s">
        <v>492</v>
      </c>
      <c r="AS50" s="2">
        <v>4</v>
      </c>
      <c r="AT50" s="2" t="s">
        <v>493</v>
      </c>
      <c r="AU50" s="2" t="s">
        <v>494</v>
      </c>
      <c r="AV50" s="2">
        <v>3</v>
      </c>
      <c r="AW50" s="5">
        <v>67</v>
      </c>
      <c r="AX50" s="5">
        <v>33</v>
      </c>
      <c r="AY50" s="2">
        <v>0</v>
      </c>
      <c r="AZ50" s="5">
        <v>0.1</v>
      </c>
      <c r="BA50" s="5">
        <v>0.4</v>
      </c>
      <c r="BB50" s="2">
        <v>0</v>
      </c>
      <c r="BC50" s="2">
        <v>0</v>
      </c>
      <c r="BD50" s="2">
        <v>0</v>
      </c>
      <c r="BE50" s="2">
        <v>0</v>
      </c>
      <c r="BF50" s="5">
        <v>0.3</v>
      </c>
      <c r="BG50" s="5">
        <v>49</v>
      </c>
      <c r="BH50" s="2">
        <v>0</v>
      </c>
      <c r="BI50" s="5">
        <v>20.3</v>
      </c>
      <c r="BJ50" s="5">
        <v>17.3</v>
      </c>
      <c r="BK50" s="2">
        <v>0</v>
      </c>
      <c r="BL50" s="2">
        <v>0</v>
      </c>
      <c r="BM50" s="2">
        <v>0</v>
      </c>
      <c r="BN50" s="5">
        <v>12.6</v>
      </c>
      <c r="BO50" s="5">
        <v>134453</v>
      </c>
      <c r="BP50" s="5">
        <v>18227</v>
      </c>
      <c r="BQ50" s="5">
        <v>61</v>
      </c>
      <c r="BR50" s="5">
        <v>8</v>
      </c>
      <c r="BS50" s="5">
        <v>0.12</v>
      </c>
      <c r="BT50" s="5">
        <v>0.02</v>
      </c>
      <c r="BU50" s="5">
        <v>148709</v>
      </c>
      <c r="BV50" s="5">
        <v>68</v>
      </c>
      <c r="BW50" s="5">
        <v>0.13</v>
      </c>
      <c r="BX50" s="5">
        <v>252631</v>
      </c>
      <c r="BY50" s="5">
        <v>37082</v>
      </c>
      <c r="BZ50" s="5">
        <v>115</v>
      </c>
      <c r="CA50" s="5">
        <v>17</v>
      </c>
      <c r="CB50" s="5">
        <v>0.24</v>
      </c>
      <c r="CC50" s="5">
        <v>0.04</v>
      </c>
      <c r="CD50" s="2">
        <v>0</v>
      </c>
      <c r="CE50" s="2">
        <v>0</v>
      </c>
      <c r="CF50" s="2">
        <v>0</v>
      </c>
      <c r="CG50" s="2">
        <v>0</v>
      </c>
      <c r="CH50" s="5">
        <v>15</v>
      </c>
      <c r="CI50" s="5">
        <v>33</v>
      </c>
      <c r="CJ50" s="5">
        <v>43</v>
      </c>
      <c r="CK50" s="5">
        <v>33</v>
      </c>
      <c r="CL50" s="2">
        <v>0</v>
      </c>
      <c r="CM50" s="5">
        <v>12</v>
      </c>
      <c r="CN50" s="5">
        <v>25</v>
      </c>
      <c r="CO50" s="5">
        <v>6</v>
      </c>
      <c r="CP50" s="5">
        <v>32</v>
      </c>
      <c r="CQ50" s="2">
        <v>0</v>
      </c>
      <c r="CR50" s="2">
        <v>0</v>
      </c>
      <c r="CS50" s="5">
        <v>0.74326999999999999</v>
      </c>
      <c r="CT50" s="5">
        <v>0.53551000000000004</v>
      </c>
      <c r="CU50" s="2" t="s">
        <v>138</v>
      </c>
    </row>
    <row r="51" spans="1:99" s="2" customFormat="1" x14ac:dyDescent="0.25">
      <c r="A51" s="2" t="s">
        <v>495</v>
      </c>
      <c r="C51" s="2" t="s">
        <v>496</v>
      </c>
      <c r="D51" s="2">
        <v>1923</v>
      </c>
      <c r="E51" s="2">
        <f t="shared" si="0"/>
        <v>92</v>
      </c>
      <c r="F51" s="2">
        <v>112</v>
      </c>
      <c r="G51" s="2">
        <v>183</v>
      </c>
      <c r="H51" s="2">
        <v>39060</v>
      </c>
      <c r="I51" s="2">
        <v>29822</v>
      </c>
      <c r="J51" s="2">
        <v>29822</v>
      </c>
      <c r="K51" s="2">
        <v>29822</v>
      </c>
      <c r="L51" s="2">
        <f t="shared" si="1"/>
        <v>1299043337.8</v>
      </c>
      <c r="M51" s="2">
        <v>1100</v>
      </c>
      <c r="N51" s="2">
        <f t="shared" si="2"/>
        <v>47916000</v>
      </c>
      <c r="O51" s="2">
        <f t="shared" si="3"/>
        <v>1.71875</v>
      </c>
      <c r="P51" s="2">
        <f t="shared" si="4"/>
        <v>4451546</v>
      </c>
      <c r="Q51" s="2">
        <f t="shared" si="5"/>
        <v>4.4515460000000004</v>
      </c>
      <c r="R51" s="2">
        <v>2680</v>
      </c>
      <c r="S51" s="2">
        <f t="shared" si="6"/>
        <v>6941.1731999999993</v>
      </c>
      <c r="T51" s="2">
        <f t="shared" si="7"/>
        <v>1715200</v>
      </c>
      <c r="U51" s="2">
        <f t="shared" si="8"/>
        <v>74718400000</v>
      </c>
      <c r="V51" s="2">
        <v>640450.67137999996</v>
      </c>
      <c r="W51" s="2">
        <f t="shared" si="9"/>
        <v>195.20936463662397</v>
      </c>
      <c r="X51" s="2">
        <f t="shared" si="10"/>
        <v>121.29751445534372</v>
      </c>
      <c r="Y51" s="2">
        <f t="shared" si="11"/>
        <v>26.099975899447191</v>
      </c>
      <c r="Z51" s="2">
        <f t="shared" si="12"/>
        <v>27.110846852825777</v>
      </c>
      <c r="AA51" s="2">
        <f t="shared" si="13"/>
        <v>5.3067883852375726</v>
      </c>
      <c r="AB51" s="2">
        <f t="shared" si="14"/>
        <v>0.72618339784354757</v>
      </c>
      <c r="AC51" s="2">
        <v>112</v>
      </c>
      <c r="AD51" s="2">
        <f t="shared" si="15"/>
        <v>0.24206113261451587</v>
      </c>
      <c r="AE51" s="2">
        <v>220.875</v>
      </c>
      <c r="AF51" s="2">
        <f t="shared" si="16"/>
        <v>1559.2727272727273</v>
      </c>
      <c r="AG51" s="2">
        <f t="shared" si="17"/>
        <v>0.34709491725904401</v>
      </c>
      <c r="AH51" s="2">
        <f t="shared" si="18"/>
        <v>0.12101577530937108</v>
      </c>
      <c r="AI51" s="2">
        <f t="shared" si="19"/>
        <v>1299043337.8</v>
      </c>
      <c r="AJ51" s="2">
        <f t="shared" si="20"/>
        <v>36784840.560000002</v>
      </c>
      <c r="AK51" s="2">
        <f t="shared" si="21"/>
        <v>36.784840559999999</v>
      </c>
      <c r="AL51" s="2" t="s">
        <v>497</v>
      </c>
      <c r="AM51" s="2" t="s">
        <v>133</v>
      </c>
      <c r="AN51" s="2" t="s">
        <v>133</v>
      </c>
      <c r="AO51" s="2" t="s">
        <v>498</v>
      </c>
      <c r="AP51" s="2" t="s">
        <v>499</v>
      </c>
      <c r="AQ51" s="2" t="s">
        <v>392</v>
      </c>
      <c r="AR51" s="2" t="s">
        <v>500</v>
      </c>
      <c r="AS51" s="2">
        <v>1</v>
      </c>
      <c r="AT51" s="2" t="s">
        <v>501</v>
      </c>
      <c r="AU51" s="2" t="s">
        <v>502</v>
      </c>
      <c r="AV51" s="2">
        <v>2</v>
      </c>
      <c r="AW51" s="5">
        <v>71</v>
      </c>
      <c r="AX51" s="5">
        <v>28</v>
      </c>
      <c r="AY51" s="2">
        <v>0</v>
      </c>
      <c r="AZ51" s="5">
        <v>5.7</v>
      </c>
      <c r="BA51" s="5">
        <v>4.2</v>
      </c>
      <c r="BB51" s="5">
        <v>0.1</v>
      </c>
      <c r="BC51" s="5">
        <v>0.1</v>
      </c>
      <c r="BD51" s="2">
        <v>0</v>
      </c>
      <c r="BE51" s="5">
        <v>0.3</v>
      </c>
      <c r="BF51" s="2">
        <v>0</v>
      </c>
      <c r="BG51" s="5">
        <v>49.4</v>
      </c>
      <c r="BH51" s="2">
        <v>0</v>
      </c>
      <c r="BI51" s="5">
        <v>10.9</v>
      </c>
      <c r="BJ51" s="5">
        <v>7.8</v>
      </c>
      <c r="BK51" s="5">
        <v>19.3</v>
      </c>
      <c r="BL51" s="5">
        <v>0.1</v>
      </c>
      <c r="BM51" s="2">
        <v>0</v>
      </c>
      <c r="BN51" s="5">
        <v>2.1</v>
      </c>
      <c r="BO51" s="5">
        <v>41885</v>
      </c>
      <c r="BP51" s="5">
        <v>4950</v>
      </c>
      <c r="BQ51" s="5">
        <v>127</v>
      </c>
      <c r="BR51" s="5">
        <v>15</v>
      </c>
      <c r="BS51" s="5">
        <v>0.17</v>
      </c>
      <c r="BT51" s="5">
        <v>0.02</v>
      </c>
      <c r="BU51" s="5">
        <v>44953</v>
      </c>
      <c r="BV51" s="5">
        <v>136</v>
      </c>
      <c r="BW51" s="5">
        <v>0.19</v>
      </c>
      <c r="BX51" s="5">
        <v>85127</v>
      </c>
      <c r="BY51" s="5">
        <v>5178</v>
      </c>
      <c r="BZ51" s="5">
        <v>257</v>
      </c>
      <c r="CA51" s="5">
        <v>16</v>
      </c>
      <c r="CB51" s="5">
        <v>0.44</v>
      </c>
      <c r="CC51" s="5">
        <v>0.03</v>
      </c>
      <c r="CD51" s="5">
        <v>7</v>
      </c>
      <c r="CE51" s="5">
        <v>12</v>
      </c>
      <c r="CF51" s="5">
        <v>17</v>
      </c>
      <c r="CG51" s="5">
        <v>14</v>
      </c>
      <c r="CH51" s="5">
        <v>17</v>
      </c>
      <c r="CI51" s="5">
        <v>34</v>
      </c>
      <c r="CJ51" s="5">
        <v>27</v>
      </c>
      <c r="CK51" s="5">
        <v>5</v>
      </c>
      <c r="CL51" s="2">
        <v>0</v>
      </c>
      <c r="CM51" s="5">
        <v>8</v>
      </c>
      <c r="CN51" s="5">
        <v>10</v>
      </c>
      <c r="CO51" s="5">
        <v>3</v>
      </c>
      <c r="CP51" s="5">
        <v>8</v>
      </c>
      <c r="CQ51" s="5">
        <v>10</v>
      </c>
      <c r="CR51" s="5">
        <v>29</v>
      </c>
      <c r="CS51" s="5">
        <v>0.55110000000000003</v>
      </c>
      <c r="CT51" s="5">
        <v>0.17612</v>
      </c>
      <c r="CU51" s="2" t="s">
        <v>138</v>
      </c>
    </row>
    <row r="52" spans="1:99" s="2" customFormat="1" x14ac:dyDescent="0.25">
      <c r="A52" s="2" t="s">
        <v>503</v>
      </c>
      <c r="C52" s="2" t="s">
        <v>504</v>
      </c>
      <c r="D52" s="2">
        <v>1947</v>
      </c>
      <c r="E52" s="2">
        <f t="shared" si="0"/>
        <v>68</v>
      </c>
      <c r="F52" s="2">
        <v>75</v>
      </c>
      <c r="G52" s="2">
        <v>107</v>
      </c>
      <c r="H52" s="2">
        <v>21340</v>
      </c>
      <c r="I52" s="2">
        <v>860000</v>
      </c>
      <c r="J52" s="2">
        <v>703000</v>
      </c>
      <c r="K52" s="2">
        <v>860000</v>
      </c>
      <c r="L52" s="2">
        <f t="shared" si="1"/>
        <v>37461514000</v>
      </c>
      <c r="M52" s="2">
        <v>27700</v>
      </c>
      <c r="N52" s="2">
        <f t="shared" si="2"/>
        <v>1206612000</v>
      </c>
      <c r="O52" s="2">
        <f t="shared" si="3"/>
        <v>43.28125</v>
      </c>
      <c r="P52" s="2">
        <f t="shared" si="4"/>
        <v>112098022</v>
      </c>
      <c r="Q52" s="2">
        <f t="shared" si="5"/>
        <v>112.098022</v>
      </c>
      <c r="R52" s="2">
        <v>2230</v>
      </c>
      <c r="S52" s="2">
        <f t="shared" si="6"/>
        <v>5775.6776999999993</v>
      </c>
      <c r="T52" s="2">
        <f t="shared" si="7"/>
        <v>1427200</v>
      </c>
      <c r="U52" s="2">
        <f t="shared" si="8"/>
        <v>62172400000</v>
      </c>
      <c r="V52" s="2">
        <v>640450.67137999996</v>
      </c>
      <c r="W52" s="2">
        <f t="shared" si="9"/>
        <v>195.20936463662397</v>
      </c>
      <c r="X52" s="2">
        <f t="shared" si="10"/>
        <v>121.29751445534372</v>
      </c>
      <c r="Y52" s="2">
        <f t="shared" si="11"/>
        <v>5.2011162927994317</v>
      </c>
      <c r="Z52" s="2">
        <f t="shared" si="12"/>
        <v>31.046860133995022</v>
      </c>
      <c r="AA52" s="2">
        <f t="shared" si="13"/>
        <v>0.22511954939481493</v>
      </c>
      <c r="AB52" s="2">
        <f t="shared" si="14"/>
        <v>1.2418744053598008</v>
      </c>
      <c r="AC52" s="2">
        <v>75</v>
      </c>
      <c r="AD52" s="2">
        <f t="shared" si="15"/>
        <v>0.41395813511993362</v>
      </c>
      <c r="AE52" s="2">
        <v>220.875</v>
      </c>
      <c r="AF52" s="2">
        <f t="shared" si="16"/>
        <v>51.523465703971119</v>
      </c>
      <c r="AG52" s="2">
        <f t="shared" si="17"/>
        <v>7.9209872379428059E-2</v>
      </c>
      <c r="AH52" s="2">
        <f t="shared" si="18"/>
        <v>0.12927379917282683</v>
      </c>
      <c r="AI52" s="2">
        <f t="shared" si="19"/>
        <v>30622609700</v>
      </c>
      <c r="AJ52" s="2">
        <f t="shared" si="20"/>
        <v>867136440</v>
      </c>
      <c r="AK52" s="2">
        <f t="shared" si="21"/>
        <v>867.13643999999999</v>
      </c>
      <c r="AL52" s="2" t="s">
        <v>497</v>
      </c>
      <c r="AM52" s="2" t="s">
        <v>133</v>
      </c>
      <c r="AN52" s="2" t="s">
        <v>133</v>
      </c>
      <c r="AO52" s="2" t="s">
        <v>498</v>
      </c>
      <c r="AP52" s="2" t="s">
        <v>499</v>
      </c>
      <c r="AQ52" s="2" t="s">
        <v>392</v>
      </c>
      <c r="AR52" s="2" t="s">
        <v>500</v>
      </c>
      <c r="AS52" s="2">
        <v>1</v>
      </c>
      <c r="AT52" s="2" t="s">
        <v>501</v>
      </c>
      <c r="AU52" s="2" t="s">
        <v>502</v>
      </c>
      <c r="AV52" s="2">
        <v>2</v>
      </c>
      <c r="AW52" s="5">
        <v>71</v>
      </c>
      <c r="AX52" s="5">
        <v>28</v>
      </c>
      <c r="AY52" s="2">
        <v>0</v>
      </c>
      <c r="AZ52" s="5">
        <v>5.7</v>
      </c>
      <c r="BA52" s="5">
        <v>4.2</v>
      </c>
      <c r="BB52" s="5">
        <v>0.1</v>
      </c>
      <c r="BC52" s="5">
        <v>0.1</v>
      </c>
      <c r="BD52" s="2">
        <v>0</v>
      </c>
      <c r="BE52" s="5">
        <v>0.3</v>
      </c>
      <c r="BF52" s="2">
        <v>0</v>
      </c>
      <c r="BG52" s="5">
        <v>49.4</v>
      </c>
      <c r="BH52" s="2">
        <v>0</v>
      </c>
      <c r="BI52" s="5">
        <v>10.9</v>
      </c>
      <c r="BJ52" s="5">
        <v>7.8</v>
      </c>
      <c r="BK52" s="5">
        <v>19.3</v>
      </c>
      <c r="BL52" s="5">
        <v>0.1</v>
      </c>
      <c r="BM52" s="2">
        <v>0</v>
      </c>
      <c r="BN52" s="5">
        <v>2.1</v>
      </c>
      <c r="BO52" s="5">
        <v>41885</v>
      </c>
      <c r="BP52" s="5">
        <v>4950</v>
      </c>
      <c r="BQ52" s="5">
        <v>127</v>
      </c>
      <c r="BR52" s="5">
        <v>15</v>
      </c>
      <c r="BS52" s="5">
        <v>0.17</v>
      </c>
      <c r="BT52" s="5">
        <v>0.02</v>
      </c>
      <c r="BU52" s="5">
        <v>44953</v>
      </c>
      <c r="BV52" s="5">
        <v>136</v>
      </c>
      <c r="BW52" s="5">
        <v>0.19</v>
      </c>
      <c r="BX52" s="5">
        <v>85127</v>
      </c>
      <c r="BY52" s="5">
        <v>5178</v>
      </c>
      <c r="BZ52" s="5">
        <v>257</v>
      </c>
      <c r="CA52" s="5">
        <v>16</v>
      </c>
      <c r="CB52" s="5">
        <v>0.44</v>
      </c>
      <c r="CC52" s="5">
        <v>0.03</v>
      </c>
      <c r="CD52" s="5">
        <v>7</v>
      </c>
      <c r="CE52" s="5">
        <v>12</v>
      </c>
      <c r="CF52" s="5">
        <v>17</v>
      </c>
      <c r="CG52" s="5">
        <v>14</v>
      </c>
      <c r="CH52" s="5">
        <v>17</v>
      </c>
      <c r="CI52" s="5">
        <v>34</v>
      </c>
      <c r="CJ52" s="5">
        <v>27</v>
      </c>
      <c r="CK52" s="5">
        <v>5</v>
      </c>
      <c r="CL52" s="2">
        <v>0</v>
      </c>
      <c r="CM52" s="5">
        <v>8</v>
      </c>
      <c r="CN52" s="5">
        <v>10</v>
      </c>
      <c r="CO52" s="5">
        <v>3</v>
      </c>
      <c r="CP52" s="5">
        <v>8</v>
      </c>
      <c r="CQ52" s="5">
        <v>10</v>
      </c>
      <c r="CR52" s="5">
        <v>29</v>
      </c>
      <c r="CS52" s="5">
        <v>0.55110000000000003</v>
      </c>
      <c r="CT52" s="5">
        <v>0.17612</v>
      </c>
      <c r="CU52" s="2" t="s">
        <v>138</v>
      </c>
    </row>
    <row r="53" spans="1:99" s="2" customFormat="1" x14ac:dyDescent="0.25">
      <c r="A53" s="2" t="s">
        <v>505</v>
      </c>
      <c r="C53" s="2" t="s">
        <v>506</v>
      </c>
      <c r="D53" s="2">
        <v>1930</v>
      </c>
      <c r="E53" s="2">
        <f t="shared" si="0"/>
        <v>85</v>
      </c>
      <c r="F53" s="2">
        <v>147</v>
      </c>
      <c r="G53" s="2">
        <v>165</v>
      </c>
      <c r="H53" s="2">
        <v>11300</v>
      </c>
      <c r="I53" s="2">
        <v>191600</v>
      </c>
      <c r="J53" s="2">
        <v>162000</v>
      </c>
      <c r="K53" s="2">
        <v>191600</v>
      </c>
      <c r="L53" s="2">
        <f t="shared" si="1"/>
        <v>8346076840</v>
      </c>
      <c r="M53" s="2">
        <v>3000</v>
      </c>
      <c r="N53" s="2">
        <f t="shared" si="2"/>
        <v>130680000</v>
      </c>
      <c r="O53" s="2">
        <f t="shared" si="3"/>
        <v>4.6875</v>
      </c>
      <c r="P53" s="2">
        <f t="shared" si="4"/>
        <v>12140580</v>
      </c>
      <c r="Q53" s="2">
        <f t="shared" si="5"/>
        <v>12.14058</v>
      </c>
      <c r="R53" s="2">
        <v>111</v>
      </c>
      <c r="S53" s="2">
        <f t="shared" si="6"/>
        <v>287.48888999999997</v>
      </c>
      <c r="T53" s="2">
        <f t="shared" si="7"/>
        <v>71040</v>
      </c>
      <c r="U53" s="2">
        <f t="shared" si="8"/>
        <v>3094680000</v>
      </c>
      <c r="V53" s="2">
        <v>134335.29032999999</v>
      </c>
      <c r="W53" s="2">
        <f t="shared" si="9"/>
        <v>40.945396492583995</v>
      </c>
      <c r="X53" s="2">
        <f t="shared" si="10"/>
        <v>25.44229797676002</v>
      </c>
      <c r="Y53" s="2">
        <f t="shared" si="11"/>
        <v>3.3149749774161883</v>
      </c>
      <c r="Z53" s="2">
        <f t="shared" si="12"/>
        <v>63.866520048974593</v>
      </c>
      <c r="AA53" s="2">
        <f t="shared" si="13"/>
        <v>0.2049075469933305</v>
      </c>
      <c r="AB53" s="2">
        <f t="shared" si="14"/>
        <v>1.3033983683464203</v>
      </c>
      <c r="AC53" s="2">
        <v>147</v>
      </c>
      <c r="AD53" s="2">
        <f t="shared" si="15"/>
        <v>0.43446612278214009</v>
      </c>
      <c r="AE53" s="2">
        <v>235.18799999999999</v>
      </c>
      <c r="AF53" s="2">
        <f t="shared" si="16"/>
        <v>23.68</v>
      </c>
      <c r="AG53" s="2">
        <f t="shared" si="17"/>
        <v>0.49512418276832471</v>
      </c>
      <c r="AH53" s="2">
        <f t="shared" si="18"/>
        <v>6.075643857367112E-2</v>
      </c>
      <c r="AI53" s="2">
        <f t="shared" si="19"/>
        <v>7056703800</v>
      </c>
      <c r="AJ53" s="2">
        <f t="shared" si="20"/>
        <v>199823760</v>
      </c>
      <c r="AK53" s="2">
        <f t="shared" si="21"/>
        <v>199.82375999999999</v>
      </c>
      <c r="AL53" s="2" t="s">
        <v>507</v>
      </c>
      <c r="AM53" s="2" t="s">
        <v>133</v>
      </c>
      <c r="AN53" s="2" t="s">
        <v>133</v>
      </c>
      <c r="AO53" s="2" t="s">
        <v>508</v>
      </c>
      <c r="AP53" s="2" t="s">
        <v>509</v>
      </c>
      <c r="AQ53" s="2" t="s">
        <v>510</v>
      </c>
      <c r="AR53" s="2" t="s">
        <v>511</v>
      </c>
      <c r="AS53" s="2">
        <v>1</v>
      </c>
      <c r="AT53" s="2" t="s">
        <v>512</v>
      </c>
      <c r="AU53" s="2" t="s">
        <v>513</v>
      </c>
      <c r="AV53" s="2">
        <v>2</v>
      </c>
      <c r="AW53" s="5">
        <v>10</v>
      </c>
      <c r="AX53" s="5">
        <v>86</v>
      </c>
      <c r="AY53" s="5">
        <v>4</v>
      </c>
      <c r="AZ53" s="5">
        <v>3.4</v>
      </c>
      <c r="BA53" s="5">
        <v>0.5</v>
      </c>
      <c r="BB53" s="2">
        <v>0</v>
      </c>
      <c r="BC53" s="2">
        <v>0</v>
      </c>
      <c r="BD53" s="2">
        <v>0</v>
      </c>
      <c r="BE53" s="2">
        <v>0</v>
      </c>
      <c r="BF53" s="5">
        <v>0.3</v>
      </c>
      <c r="BG53" s="5">
        <v>65.900000000000006</v>
      </c>
      <c r="BH53" s="2">
        <v>0</v>
      </c>
      <c r="BI53" s="5">
        <v>12</v>
      </c>
      <c r="BJ53" s="5">
        <v>8.5</v>
      </c>
      <c r="BK53" s="2">
        <v>0</v>
      </c>
      <c r="BL53" s="2">
        <v>0</v>
      </c>
      <c r="BM53" s="2">
        <v>0</v>
      </c>
      <c r="BN53" s="5">
        <v>9.3000000000000007</v>
      </c>
      <c r="BO53" s="5">
        <v>40823</v>
      </c>
      <c r="BP53" s="5">
        <v>4478</v>
      </c>
      <c r="BQ53" s="5">
        <v>140</v>
      </c>
      <c r="BR53" s="5">
        <v>15</v>
      </c>
      <c r="BS53" s="5">
        <v>0.2</v>
      </c>
      <c r="BT53" s="5">
        <v>0.02</v>
      </c>
      <c r="BU53" s="5">
        <v>44123</v>
      </c>
      <c r="BV53" s="5">
        <v>152</v>
      </c>
      <c r="BW53" s="5">
        <v>0.22</v>
      </c>
      <c r="BX53" s="5">
        <v>57183</v>
      </c>
      <c r="BY53" s="5">
        <v>1511</v>
      </c>
      <c r="BZ53" s="5">
        <v>197</v>
      </c>
      <c r="CA53" s="5">
        <v>5</v>
      </c>
      <c r="CB53" s="5">
        <v>0.27</v>
      </c>
      <c r="CC53" s="5">
        <v>0.01</v>
      </c>
      <c r="CD53" s="2">
        <v>0</v>
      </c>
      <c r="CE53" s="2">
        <v>0</v>
      </c>
      <c r="CF53" s="2">
        <v>0</v>
      </c>
      <c r="CG53" s="2">
        <v>0</v>
      </c>
      <c r="CH53" s="5">
        <v>17</v>
      </c>
      <c r="CI53" s="5">
        <v>47</v>
      </c>
      <c r="CJ53" s="5">
        <v>66</v>
      </c>
      <c r="CK53" s="5">
        <v>25</v>
      </c>
      <c r="CL53" s="2">
        <v>0</v>
      </c>
      <c r="CM53" s="5">
        <v>8</v>
      </c>
      <c r="CN53" s="5">
        <v>16</v>
      </c>
      <c r="CO53" s="5">
        <v>3</v>
      </c>
      <c r="CP53" s="5">
        <v>18</v>
      </c>
      <c r="CQ53" s="2">
        <v>0</v>
      </c>
      <c r="CR53" s="2">
        <v>0</v>
      </c>
      <c r="CS53" s="5">
        <v>0.73036999999999996</v>
      </c>
      <c r="CT53" s="5">
        <v>0.63702999999999999</v>
      </c>
      <c r="CU53" s="2" t="s">
        <v>138</v>
      </c>
    </row>
    <row r="54" spans="1:99" s="2" customFormat="1" x14ac:dyDescent="0.25">
      <c r="A54" s="2" t="s">
        <v>514</v>
      </c>
      <c r="C54" s="2" t="s">
        <v>515</v>
      </c>
      <c r="D54" s="2">
        <v>1966</v>
      </c>
      <c r="E54" s="2">
        <f t="shared" si="0"/>
        <v>49</v>
      </c>
      <c r="F54" s="2">
        <v>132</v>
      </c>
      <c r="G54" s="2">
        <v>148</v>
      </c>
      <c r="H54" s="2">
        <v>3885</v>
      </c>
      <c r="I54" s="2">
        <v>15372</v>
      </c>
      <c r="J54" s="2">
        <v>12952</v>
      </c>
      <c r="K54" s="2">
        <v>15372</v>
      </c>
      <c r="L54" s="2">
        <f t="shared" si="1"/>
        <v>669602782.80000007</v>
      </c>
      <c r="M54" s="2">
        <v>283</v>
      </c>
      <c r="N54" s="2">
        <f t="shared" si="2"/>
        <v>12327480</v>
      </c>
      <c r="O54" s="2">
        <f t="shared" si="3"/>
        <v>0.44218750000000001</v>
      </c>
      <c r="P54" s="2">
        <f t="shared" si="4"/>
        <v>1145261.3800000001</v>
      </c>
      <c r="Q54" s="2">
        <f t="shared" si="5"/>
        <v>1.14526138</v>
      </c>
      <c r="R54" s="2">
        <v>56</v>
      </c>
      <c r="S54" s="2">
        <f t="shared" si="6"/>
        <v>145.03943999999998</v>
      </c>
      <c r="T54" s="2">
        <f t="shared" si="7"/>
        <v>35840</v>
      </c>
      <c r="U54" s="2">
        <f t="shared" si="8"/>
        <v>1561280000</v>
      </c>
      <c r="W54" s="2">
        <f t="shared" si="9"/>
        <v>0</v>
      </c>
      <c r="X54" s="2">
        <f t="shared" si="10"/>
        <v>0</v>
      </c>
      <c r="Y54" s="2">
        <f t="shared" si="11"/>
        <v>0</v>
      </c>
      <c r="Z54" s="2">
        <f t="shared" si="12"/>
        <v>54.317896504395065</v>
      </c>
      <c r="AA54" s="2">
        <f t="shared" si="13"/>
        <v>0</v>
      </c>
      <c r="AB54" s="2">
        <f t="shared" si="14"/>
        <v>1.2344976478271605</v>
      </c>
      <c r="AC54" s="2">
        <v>132</v>
      </c>
      <c r="AD54" s="2">
        <f t="shared" si="15"/>
        <v>0.41149921594238686</v>
      </c>
      <c r="AE54" s="2" t="s">
        <v>133</v>
      </c>
      <c r="AF54" s="2">
        <f t="shared" si="16"/>
        <v>126.64310954063605</v>
      </c>
      <c r="AG54" s="2">
        <f t="shared" si="17"/>
        <v>1.3710435134864294</v>
      </c>
      <c r="AH54" s="2">
        <f t="shared" si="18"/>
        <v>7.1686217903245988E-2</v>
      </c>
      <c r="AI54" s="2">
        <f t="shared" si="19"/>
        <v>564187824.80000007</v>
      </c>
      <c r="AJ54" s="2">
        <f t="shared" si="20"/>
        <v>15976032.960000001</v>
      </c>
      <c r="AK54" s="2">
        <f t="shared" si="21"/>
        <v>15.976032960000001</v>
      </c>
      <c r="AL54" s="2" t="s">
        <v>133</v>
      </c>
      <c r="AM54" s="2" t="s">
        <v>133</v>
      </c>
      <c r="AN54" s="2" t="s">
        <v>133</v>
      </c>
      <c r="AO54" s="2" t="s">
        <v>133</v>
      </c>
      <c r="AP54" s="2" t="s">
        <v>133</v>
      </c>
      <c r="AQ54" s="2" t="s">
        <v>133</v>
      </c>
      <c r="AR54" s="2" t="s">
        <v>133</v>
      </c>
      <c r="AS54" s="2">
        <v>0</v>
      </c>
      <c r="AT54" s="2" t="s">
        <v>133</v>
      </c>
      <c r="AU54" s="2" t="s">
        <v>133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138</v>
      </c>
    </row>
    <row r="55" spans="1:99" s="2" customFormat="1" x14ac:dyDescent="0.25">
      <c r="A55" s="2" t="s">
        <v>516</v>
      </c>
      <c r="C55" s="2" t="s">
        <v>517</v>
      </c>
      <c r="D55" s="2">
        <v>1969</v>
      </c>
      <c r="E55" s="2">
        <f t="shared" si="0"/>
        <v>46</v>
      </c>
      <c r="F55" s="2">
        <v>22</v>
      </c>
      <c r="G55" s="2">
        <v>22</v>
      </c>
      <c r="H55" s="2">
        <v>100</v>
      </c>
      <c r="I55" s="2">
        <v>5500</v>
      </c>
      <c r="J55" s="2">
        <v>0</v>
      </c>
      <c r="K55" s="2">
        <v>5500</v>
      </c>
      <c r="L55" s="2">
        <f t="shared" si="1"/>
        <v>239579450</v>
      </c>
      <c r="M55" s="2">
        <v>680</v>
      </c>
      <c r="N55" s="2">
        <f t="shared" si="2"/>
        <v>29620800</v>
      </c>
      <c r="O55" s="2">
        <f t="shared" si="3"/>
        <v>1.0625</v>
      </c>
      <c r="P55" s="2">
        <f t="shared" si="4"/>
        <v>2751864.8000000003</v>
      </c>
      <c r="Q55" s="2">
        <f t="shared" si="5"/>
        <v>2.7518648000000003</v>
      </c>
      <c r="R55" s="2">
        <v>16</v>
      </c>
      <c r="S55" s="2">
        <f t="shared" si="6"/>
        <v>41.439839999999997</v>
      </c>
      <c r="T55" s="2">
        <f t="shared" si="7"/>
        <v>10240</v>
      </c>
      <c r="U55" s="2">
        <f t="shared" si="8"/>
        <v>446080000</v>
      </c>
      <c r="V55" s="2">
        <v>58037.565457999997</v>
      </c>
      <c r="W55" s="2">
        <f t="shared" si="9"/>
        <v>17.689849951598397</v>
      </c>
      <c r="X55" s="2">
        <f t="shared" si="10"/>
        <v>10.991966672352453</v>
      </c>
      <c r="Y55" s="2">
        <f t="shared" si="11"/>
        <v>3.0081915970147586</v>
      </c>
      <c r="Z55" s="2">
        <f t="shared" si="12"/>
        <v>8.088216726084374</v>
      </c>
      <c r="AA55" s="2" t="e">
        <f t="shared" si="13"/>
        <v>#DIV/0!</v>
      </c>
      <c r="AB55" s="2">
        <f t="shared" si="14"/>
        <v>1.1029386444660509</v>
      </c>
      <c r="AC55" s="2">
        <v>22</v>
      </c>
      <c r="AD55" s="2">
        <f t="shared" si="15"/>
        <v>0.36764621482201698</v>
      </c>
      <c r="AE55" s="2" t="s">
        <v>133</v>
      </c>
      <c r="AF55" s="2">
        <f t="shared" si="16"/>
        <v>15.058823529411764</v>
      </c>
      <c r="AG55" s="2">
        <f t="shared" si="17"/>
        <v>0.13170426419329068</v>
      </c>
      <c r="AH55" s="2" t="e">
        <f t="shared" si="18"/>
        <v>#DIV/0!</v>
      </c>
      <c r="AI55" s="2">
        <f t="shared" si="19"/>
        <v>0</v>
      </c>
      <c r="AJ55" s="2">
        <f t="shared" si="20"/>
        <v>0</v>
      </c>
      <c r="AK55" s="2">
        <f t="shared" si="21"/>
        <v>0</v>
      </c>
      <c r="AL55" s="2" t="s">
        <v>518</v>
      </c>
      <c r="AM55" s="2" t="s">
        <v>519</v>
      </c>
      <c r="AN55" s="2" t="s">
        <v>520</v>
      </c>
      <c r="AO55" s="2" t="s">
        <v>521</v>
      </c>
      <c r="AP55" s="2" t="s">
        <v>133</v>
      </c>
      <c r="AQ55" s="2" t="s">
        <v>133</v>
      </c>
      <c r="AR55" s="2" t="s">
        <v>133</v>
      </c>
      <c r="AS55" s="2">
        <v>0</v>
      </c>
      <c r="AT55" s="2" t="s">
        <v>133</v>
      </c>
      <c r="AU55" s="2" t="s">
        <v>133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138</v>
      </c>
    </row>
    <row r="56" spans="1:99" s="2" customFormat="1" x14ac:dyDescent="0.25">
      <c r="A56" s="2" t="s">
        <v>522</v>
      </c>
      <c r="B56" s="2" t="s">
        <v>523</v>
      </c>
      <c r="C56" s="2" t="s">
        <v>524</v>
      </c>
      <c r="D56" s="2">
        <v>1973</v>
      </c>
      <c r="E56" s="2">
        <f t="shared" si="0"/>
        <v>42</v>
      </c>
      <c r="F56" s="2">
        <v>633</v>
      </c>
      <c r="G56" s="2">
        <v>717</v>
      </c>
      <c r="H56" s="2">
        <v>221000</v>
      </c>
      <c r="I56" s="2">
        <v>3560000</v>
      </c>
      <c r="J56" s="2">
        <v>3468000</v>
      </c>
      <c r="K56" s="2">
        <v>3560000</v>
      </c>
      <c r="L56" s="2">
        <f t="shared" si="1"/>
        <v>155073244000</v>
      </c>
      <c r="M56" s="2">
        <v>17090</v>
      </c>
      <c r="N56" s="2">
        <f t="shared" si="2"/>
        <v>744440400</v>
      </c>
      <c r="O56" s="2">
        <f t="shared" si="3"/>
        <v>26.703125</v>
      </c>
      <c r="P56" s="2">
        <f t="shared" si="4"/>
        <v>69160837.400000006</v>
      </c>
      <c r="Q56" s="2">
        <f t="shared" si="5"/>
        <v>69.160837400000005</v>
      </c>
      <c r="R56" s="2">
        <v>2440</v>
      </c>
      <c r="S56" s="2">
        <f t="shared" si="6"/>
        <v>6319.5755999999992</v>
      </c>
      <c r="T56" s="2">
        <f t="shared" si="7"/>
        <v>1561600</v>
      </c>
      <c r="U56" s="2">
        <f t="shared" si="8"/>
        <v>68027200000</v>
      </c>
      <c r="V56" s="2">
        <v>1085560.9672000001</v>
      </c>
      <c r="W56" s="2">
        <f t="shared" si="9"/>
        <v>330.87898280256002</v>
      </c>
      <c r="X56" s="2">
        <f t="shared" si="10"/>
        <v>205.59873382187683</v>
      </c>
      <c r="Y56" s="2">
        <f t="shared" si="11"/>
        <v>11.223645773110816</v>
      </c>
      <c r="Z56" s="2">
        <f t="shared" si="12"/>
        <v>208.30847439230863</v>
      </c>
      <c r="AA56" s="2">
        <f t="shared" si="13"/>
        <v>7.734958377215706E-2</v>
      </c>
      <c r="AB56" s="2">
        <f t="shared" si="14"/>
        <v>0.98724395446591762</v>
      </c>
      <c r="AC56" s="2">
        <v>633</v>
      </c>
      <c r="AD56" s="2">
        <f t="shared" si="15"/>
        <v>0.32908131815530589</v>
      </c>
      <c r="AE56" s="2">
        <v>69.254999999999995</v>
      </c>
      <c r="AF56" s="2">
        <f t="shared" si="16"/>
        <v>91.375073142188413</v>
      </c>
      <c r="AG56" s="2">
        <f t="shared" si="17"/>
        <v>0.67660845393846292</v>
      </c>
      <c r="AH56" s="2">
        <f t="shared" si="18"/>
        <v>1.616772978722553E-2</v>
      </c>
      <c r="AI56" s="2">
        <f t="shared" si="19"/>
        <v>151065733200</v>
      </c>
      <c r="AJ56" s="2">
        <f t="shared" si="20"/>
        <v>4277708640</v>
      </c>
      <c r="AK56" s="2">
        <f t="shared" si="21"/>
        <v>4277.7086399999998</v>
      </c>
      <c r="AL56" s="2" t="s">
        <v>525</v>
      </c>
      <c r="AM56" s="2" t="s">
        <v>133</v>
      </c>
      <c r="AN56" s="2" t="s">
        <v>526</v>
      </c>
      <c r="AO56" s="2" t="s">
        <v>527</v>
      </c>
      <c r="AP56" s="2" t="s">
        <v>528</v>
      </c>
      <c r="AQ56" s="2" t="s">
        <v>529</v>
      </c>
      <c r="AR56" s="2" t="s">
        <v>530</v>
      </c>
      <c r="AS56" s="2">
        <v>1</v>
      </c>
      <c r="AT56" s="2" t="s">
        <v>531</v>
      </c>
      <c r="AU56" s="2" t="s">
        <v>532</v>
      </c>
      <c r="AV56" s="2">
        <v>2</v>
      </c>
      <c r="AW56" s="5">
        <v>34</v>
      </c>
      <c r="AX56" s="5">
        <v>60</v>
      </c>
      <c r="AY56" s="5">
        <v>6</v>
      </c>
      <c r="AZ56" s="5">
        <v>0.1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5">
        <v>87.6</v>
      </c>
      <c r="BH56" s="2">
        <v>0</v>
      </c>
      <c r="BI56" s="5">
        <v>0.9</v>
      </c>
      <c r="BJ56" s="5">
        <v>0.4</v>
      </c>
      <c r="BK56" s="2">
        <v>0</v>
      </c>
      <c r="BL56" s="2">
        <v>0</v>
      </c>
      <c r="BM56" s="2">
        <v>0</v>
      </c>
      <c r="BN56" s="5">
        <v>11</v>
      </c>
      <c r="BO56" s="5">
        <v>16053</v>
      </c>
      <c r="BP56" s="5">
        <v>1855</v>
      </c>
      <c r="BQ56" s="5">
        <v>118</v>
      </c>
      <c r="BR56" s="5">
        <v>14</v>
      </c>
      <c r="BS56" s="5">
        <v>0.2</v>
      </c>
      <c r="BT56" s="5">
        <v>0.02</v>
      </c>
      <c r="BU56" s="5">
        <v>17149</v>
      </c>
      <c r="BV56" s="5">
        <v>126</v>
      </c>
      <c r="BW56" s="5">
        <v>0.21</v>
      </c>
      <c r="BX56" s="5">
        <v>21471</v>
      </c>
      <c r="BY56" s="5">
        <v>2939</v>
      </c>
      <c r="BZ56" s="5">
        <v>158</v>
      </c>
      <c r="CA56" s="5">
        <v>22</v>
      </c>
      <c r="CB56" s="5">
        <v>0.35</v>
      </c>
      <c r="CC56" s="5">
        <v>0.05</v>
      </c>
      <c r="CD56" s="5">
        <v>1</v>
      </c>
      <c r="CE56" s="5">
        <v>1</v>
      </c>
      <c r="CF56" s="2">
        <v>0</v>
      </c>
      <c r="CG56" s="2">
        <v>0</v>
      </c>
      <c r="CH56" s="5">
        <v>14</v>
      </c>
      <c r="CI56" s="5">
        <v>57</v>
      </c>
      <c r="CJ56" s="5">
        <v>61</v>
      </c>
      <c r="CK56" s="5">
        <v>27</v>
      </c>
      <c r="CL56" s="5">
        <v>37</v>
      </c>
      <c r="CM56" s="5">
        <v>1</v>
      </c>
      <c r="CN56" s="5">
        <v>1</v>
      </c>
      <c r="CO56" s="2">
        <v>0</v>
      </c>
      <c r="CP56" s="5">
        <v>1</v>
      </c>
      <c r="CQ56" s="2">
        <v>0</v>
      </c>
      <c r="CR56" s="2">
        <v>0</v>
      </c>
      <c r="CS56" s="5">
        <v>0.84211000000000003</v>
      </c>
      <c r="CT56" s="5">
        <v>0.66322000000000003</v>
      </c>
      <c r="CU56" s="2" t="s">
        <v>138</v>
      </c>
    </row>
    <row r="57" spans="1:99" s="2" customFormat="1" x14ac:dyDescent="0.25">
      <c r="A57" s="2" t="s">
        <v>533</v>
      </c>
      <c r="B57" s="2" t="s">
        <v>534</v>
      </c>
      <c r="C57" s="2" t="s">
        <v>535</v>
      </c>
      <c r="D57" s="2">
        <v>1955</v>
      </c>
      <c r="E57" s="2">
        <f t="shared" si="0"/>
        <v>60</v>
      </c>
      <c r="F57" s="2">
        <v>237</v>
      </c>
      <c r="G57" s="2">
        <v>340</v>
      </c>
      <c r="H57" s="2">
        <v>93300</v>
      </c>
      <c r="I57" s="2">
        <v>307000</v>
      </c>
      <c r="J57" s="2">
        <v>293138</v>
      </c>
      <c r="K57" s="2">
        <v>307000</v>
      </c>
      <c r="L57" s="2">
        <f t="shared" si="1"/>
        <v>13372889300</v>
      </c>
      <c r="M57" s="2">
        <v>2820</v>
      </c>
      <c r="N57" s="2">
        <f t="shared" si="2"/>
        <v>122839200</v>
      </c>
      <c r="O57" s="2">
        <f t="shared" si="3"/>
        <v>4.40625</v>
      </c>
      <c r="P57" s="2">
        <f t="shared" si="4"/>
        <v>11412145.200000001</v>
      </c>
      <c r="Q57" s="2">
        <f t="shared" si="5"/>
        <v>11.412145200000001</v>
      </c>
      <c r="R57" s="2">
        <v>2680</v>
      </c>
      <c r="S57" s="2">
        <f t="shared" si="6"/>
        <v>6941.1731999999993</v>
      </c>
      <c r="T57" s="2">
        <f t="shared" si="7"/>
        <v>1715200</v>
      </c>
      <c r="U57" s="2">
        <f t="shared" si="8"/>
        <v>74718400000</v>
      </c>
      <c r="V57" s="2">
        <v>233765.86038</v>
      </c>
      <c r="W57" s="2">
        <f t="shared" si="9"/>
        <v>71.251834243823993</v>
      </c>
      <c r="X57" s="2">
        <f t="shared" si="10"/>
        <v>44.273851360809722</v>
      </c>
      <c r="Y57" s="2">
        <f t="shared" si="11"/>
        <v>5.9498675187407173</v>
      </c>
      <c r="Z57" s="2">
        <f t="shared" si="12"/>
        <v>108.86499830672945</v>
      </c>
      <c r="AA57" s="2">
        <f t="shared" si="13"/>
        <v>0.19705697711296838</v>
      </c>
      <c r="AB57" s="2">
        <f t="shared" si="14"/>
        <v>1.37803795324974</v>
      </c>
      <c r="AC57" s="2">
        <v>237</v>
      </c>
      <c r="AD57" s="2">
        <f t="shared" si="15"/>
        <v>0.45934598441657992</v>
      </c>
      <c r="AE57" s="2">
        <v>2603.71</v>
      </c>
      <c r="AF57" s="2">
        <f t="shared" si="16"/>
        <v>608.22695035460993</v>
      </c>
      <c r="AG57" s="2">
        <f t="shared" si="17"/>
        <v>0.87049289135520602</v>
      </c>
      <c r="AH57" s="2">
        <f t="shared" si="18"/>
        <v>3.1561893940733166E-2</v>
      </c>
      <c r="AI57" s="2">
        <f t="shared" si="19"/>
        <v>12769061966.200001</v>
      </c>
      <c r="AJ57" s="2">
        <f t="shared" si="20"/>
        <v>361579860.24000001</v>
      </c>
      <c r="AK57" s="2">
        <f t="shared" si="21"/>
        <v>361.57986024000002</v>
      </c>
      <c r="AL57" s="2" t="s">
        <v>536</v>
      </c>
      <c r="AM57" s="2" t="s">
        <v>537</v>
      </c>
      <c r="AN57" s="2" t="s">
        <v>133</v>
      </c>
      <c r="AO57" s="2" t="s">
        <v>538</v>
      </c>
      <c r="AP57" s="2" t="s">
        <v>539</v>
      </c>
      <c r="AQ57" s="2" t="s">
        <v>540</v>
      </c>
      <c r="AR57" s="2" t="s">
        <v>541</v>
      </c>
      <c r="AS57" s="2">
        <v>5</v>
      </c>
      <c r="AT57" s="2" t="s">
        <v>542</v>
      </c>
      <c r="AU57" s="2" t="s">
        <v>543</v>
      </c>
      <c r="AV57" s="2">
        <v>3</v>
      </c>
      <c r="AW57" s="5">
        <v>55</v>
      </c>
      <c r="AX57" s="5">
        <v>43</v>
      </c>
      <c r="AY57" s="5">
        <v>2</v>
      </c>
      <c r="AZ57" s="5">
        <v>0.5</v>
      </c>
      <c r="BA57" s="5">
        <v>0.6</v>
      </c>
      <c r="BB57" s="2">
        <v>0</v>
      </c>
      <c r="BC57" s="5">
        <v>0.5</v>
      </c>
      <c r="BD57" s="2">
        <v>0</v>
      </c>
      <c r="BE57" s="5">
        <v>0.7</v>
      </c>
      <c r="BF57" s="5">
        <v>0.4</v>
      </c>
      <c r="BG57" s="5">
        <v>41</v>
      </c>
      <c r="BH57" s="2">
        <v>0</v>
      </c>
      <c r="BI57" s="5">
        <v>27</v>
      </c>
      <c r="BJ57" s="5">
        <v>22.3</v>
      </c>
      <c r="BK57" s="5">
        <v>0.6</v>
      </c>
      <c r="BL57" s="5">
        <v>0.3</v>
      </c>
      <c r="BM57" s="2">
        <v>0</v>
      </c>
      <c r="BN57" s="5">
        <v>6.1</v>
      </c>
      <c r="BO57" s="5">
        <v>183200</v>
      </c>
      <c r="BP57" s="5">
        <v>36010</v>
      </c>
      <c r="BQ57" s="5">
        <v>25</v>
      </c>
      <c r="BR57" s="5">
        <v>5</v>
      </c>
      <c r="BS57" s="5">
        <v>7.0000000000000007E-2</v>
      </c>
      <c r="BT57" s="5">
        <v>0.01</v>
      </c>
      <c r="BU57" s="5">
        <v>212129</v>
      </c>
      <c r="BV57" s="5">
        <v>29</v>
      </c>
      <c r="BW57" s="5">
        <v>0.08</v>
      </c>
      <c r="BX57" s="5">
        <v>976409</v>
      </c>
      <c r="BY57" s="5">
        <v>112316</v>
      </c>
      <c r="BZ57" s="5">
        <v>135</v>
      </c>
      <c r="CA57" s="5">
        <v>16</v>
      </c>
      <c r="CB57" s="5">
        <v>0.43</v>
      </c>
      <c r="CC57" s="5">
        <v>0.05</v>
      </c>
      <c r="CD57" s="5">
        <v>29</v>
      </c>
      <c r="CE57" s="5">
        <v>29</v>
      </c>
      <c r="CF57" s="5">
        <v>4</v>
      </c>
      <c r="CG57" s="5">
        <v>6</v>
      </c>
      <c r="CH57" s="5">
        <v>11</v>
      </c>
      <c r="CI57" s="5">
        <v>22</v>
      </c>
      <c r="CJ57" s="5">
        <v>20</v>
      </c>
      <c r="CK57" s="5">
        <v>14</v>
      </c>
      <c r="CL57" s="2">
        <v>0</v>
      </c>
      <c r="CM57" s="5">
        <v>12</v>
      </c>
      <c r="CN57" s="5">
        <v>20</v>
      </c>
      <c r="CO57" s="5">
        <v>7</v>
      </c>
      <c r="CP57" s="5">
        <v>23</v>
      </c>
      <c r="CQ57" s="5">
        <v>1</v>
      </c>
      <c r="CR57" s="5">
        <v>2</v>
      </c>
      <c r="CS57" s="5">
        <v>0.79193999999999998</v>
      </c>
      <c r="CT57" s="5">
        <v>0.69640999999999997</v>
      </c>
      <c r="CU57" s="2" t="s">
        <v>138</v>
      </c>
    </row>
    <row r="58" spans="1:99" s="2" customFormat="1" x14ac:dyDescent="0.25">
      <c r="A58" s="2" t="s">
        <v>544</v>
      </c>
      <c r="C58" s="2" t="s">
        <v>545</v>
      </c>
      <c r="D58" s="2">
        <v>1978</v>
      </c>
      <c r="E58" s="2">
        <f t="shared" si="0"/>
        <v>37</v>
      </c>
      <c r="F58" s="2">
        <v>8</v>
      </c>
      <c r="G58" s="2">
        <v>8</v>
      </c>
      <c r="H58" s="2">
        <v>4400</v>
      </c>
      <c r="I58" s="2">
        <v>143000</v>
      </c>
      <c r="J58" s="2">
        <v>0</v>
      </c>
      <c r="K58" s="2">
        <v>143000</v>
      </c>
      <c r="L58" s="2">
        <f t="shared" si="1"/>
        <v>6229065700</v>
      </c>
      <c r="M58" s="2">
        <v>23800</v>
      </c>
      <c r="N58" s="2">
        <f t="shared" si="2"/>
        <v>1036728000</v>
      </c>
      <c r="O58" s="2">
        <f t="shared" si="3"/>
        <v>37.1875</v>
      </c>
      <c r="P58" s="2">
        <f t="shared" si="4"/>
        <v>96315268</v>
      </c>
      <c r="Q58" s="2">
        <f t="shared" si="5"/>
        <v>96.315268000000003</v>
      </c>
      <c r="R58" s="2">
        <v>572</v>
      </c>
      <c r="S58" s="2">
        <f t="shared" si="6"/>
        <v>1481.4742799999999</v>
      </c>
      <c r="T58" s="2">
        <f t="shared" si="7"/>
        <v>366080</v>
      </c>
      <c r="U58" s="2">
        <f t="shared" si="8"/>
        <v>15947360000</v>
      </c>
      <c r="V58" s="2">
        <v>233765.86038</v>
      </c>
      <c r="W58" s="2">
        <f t="shared" si="9"/>
        <v>71.251834243823993</v>
      </c>
      <c r="X58" s="2">
        <f t="shared" si="10"/>
        <v>44.273851360809722</v>
      </c>
      <c r="Y58" s="2">
        <f t="shared" si="11"/>
        <v>2.0480632811278117</v>
      </c>
      <c r="Z58" s="2">
        <f t="shared" si="12"/>
        <v>6.0083895679483916</v>
      </c>
      <c r="AA58" s="2" t="e">
        <f t="shared" si="13"/>
        <v>#DIV/0!</v>
      </c>
      <c r="AB58" s="2">
        <f t="shared" si="14"/>
        <v>2.2531460879806469</v>
      </c>
      <c r="AC58" s="2">
        <v>8</v>
      </c>
      <c r="AD58" s="2">
        <f t="shared" si="15"/>
        <v>0.75104869599354895</v>
      </c>
      <c r="AE58" s="2">
        <v>1104.8699999999999</v>
      </c>
      <c r="AF58" s="2">
        <f t="shared" si="16"/>
        <v>15.381512605042017</v>
      </c>
      <c r="AG58" s="2">
        <f t="shared" si="17"/>
        <v>1.6537548002686021E-2</v>
      </c>
      <c r="AH58" s="2" t="e">
        <f t="shared" si="18"/>
        <v>#DIV/0!</v>
      </c>
      <c r="AI58" s="2">
        <f t="shared" si="19"/>
        <v>0</v>
      </c>
      <c r="AJ58" s="2">
        <f t="shared" si="20"/>
        <v>0</v>
      </c>
      <c r="AK58" s="2">
        <f t="shared" si="21"/>
        <v>0</v>
      </c>
      <c r="AL58" s="2" t="s">
        <v>546</v>
      </c>
      <c r="AM58" s="2" t="s">
        <v>547</v>
      </c>
      <c r="AN58" s="2" t="s">
        <v>548</v>
      </c>
      <c r="AO58" s="2" t="s">
        <v>549</v>
      </c>
      <c r="AP58" s="2" t="s">
        <v>550</v>
      </c>
      <c r="AQ58" s="2" t="s">
        <v>551</v>
      </c>
      <c r="AR58" s="2" t="s">
        <v>552</v>
      </c>
      <c r="AS58" s="2">
        <v>3</v>
      </c>
      <c r="AT58" s="2" t="s">
        <v>553</v>
      </c>
      <c r="AU58" s="2" t="s">
        <v>554</v>
      </c>
      <c r="AV58" s="2">
        <v>2</v>
      </c>
      <c r="AW58" s="5">
        <v>98</v>
      </c>
      <c r="AX58" s="5">
        <v>2</v>
      </c>
      <c r="AY58" s="2">
        <v>0</v>
      </c>
      <c r="AZ58" s="5">
        <v>6.7</v>
      </c>
      <c r="BA58" s="5">
        <v>0.1</v>
      </c>
      <c r="BB58" s="2">
        <v>0</v>
      </c>
      <c r="BC58" s="5">
        <v>0.1</v>
      </c>
      <c r="BD58" s="2">
        <v>0</v>
      </c>
      <c r="BE58" s="5">
        <v>0.2</v>
      </c>
      <c r="BF58" s="5">
        <v>0.2</v>
      </c>
      <c r="BG58" s="5">
        <v>76.8</v>
      </c>
      <c r="BH58" s="5">
        <v>0.3</v>
      </c>
      <c r="BI58" s="5">
        <v>4.5999999999999996</v>
      </c>
      <c r="BJ58" s="5">
        <v>4</v>
      </c>
      <c r="BK58" s="5">
        <v>0.1</v>
      </c>
      <c r="BL58" s="2">
        <v>0</v>
      </c>
      <c r="BM58" s="2">
        <v>0</v>
      </c>
      <c r="BN58" s="5">
        <v>7</v>
      </c>
      <c r="BO58" s="5">
        <v>159181</v>
      </c>
      <c r="BP58" s="5">
        <v>18428</v>
      </c>
      <c r="BQ58" s="5">
        <v>99</v>
      </c>
      <c r="BR58" s="5">
        <v>11</v>
      </c>
      <c r="BS58" s="5">
        <v>0.15</v>
      </c>
      <c r="BT58" s="5">
        <v>0.02</v>
      </c>
      <c r="BU58" s="5">
        <v>178601</v>
      </c>
      <c r="BV58" s="5">
        <v>111</v>
      </c>
      <c r="BW58" s="5">
        <v>0.17</v>
      </c>
      <c r="BX58" s="5">
        <v>245415</v>
      </c>
      <c r="BY58" s="5">
        <v>5761</v>
      </c>
      <c r="BZ58" s="5">
        <v>153</v>
      </c>
      <c r="CA58" s="5">
        <v>4</v>
      </c>
      <c r="CB58" s="5">
        <v>0.25</v>
      </c>
      <c r="CC58" s="5">
        <v>0.01</v>
      </c>
      <c r="CD58" s="5">
        <v>1</v>
      </c>
      <c r="CE58" s="5">
        <v>1</v>
      </c>
      <c r="CF58" s="2">
        <v>0</v>
      </c>
      <c r="CG58" s="2">
        <v>0</v>
      </c>
      <c r="CH58" s="5">
        <v>27</v>
      </c>
      <c r="CI58" s="5">
        <v>49</v>
      </c>
      <c r="CJ58" s="5">
        <v>70</v>
      </c>
      <c r="CK58" s="5">
        <v>18</v>
      </c>
      <c r="CL58" s="5">
        <v>15</v>
      </c>
      <c r="CM58" s="5">
        <v>3</v>
      </c>
      <c r="CN58" s="5">
        <v>6</v>
      </c>
      <c r="CO58" s="5">
        <v>2</v>
      </c>
      <c r="CP58" s="5">
        <v>8</v>
      </c>
      <c r="CQ58" s="2">
        <v>0</v>
      </c>
      <c r="CR58" s="2">
        <v>0</v>
      </c>
      <c r="CS58" s="5">
        <v>0.87546999999999997</v>
      </c>
      <c r="CT58" s="5">
        <v>0.78212999999999999</v>
      </c>
      <c r="CU58" s="2" t="s">
        <v>138</v>
      </c>
    </row>
    <row r="59" spans="1:99" s="2" customFormat="1" x14ac:dyDescent="0.25">
      <c r="A59" s="2" t="s">
        <v>555</v>
      </c>
      <c r="B59" s="2" t="s">
        <v>556</v>
      </c>
      <c r="C59" s="2" t="s">
        <v>557</v>
      </c>
      <c r="D59" s="2">
        <v>1955</v>
      </c>
      <c r="E59" s="2">
        <f t="shared" si="0"/>
        <v>60</v>
      </c>
      <c r="F59" s="2">
        <v>90</v>
      </c>
      <c r="G59" s="2">
        <v>180</v>
      </c>
      <c r="H59" s="2">
        <v>420000</v>
      </c>
      <c r="I59" s="2">
        <v>1155000</v>
      </c>
      <c r="J59" s="2">
        <v>1153000</v>
      </c>
      <c r="K59" s="2">
        <v>1155000</v>
      </c>
      <c r="L59" s="2">
        <f t="shared" si="1"/>
        <v>50311684500</v>
      </c>
      <c r="M59" s="2">
        <v>94600</v>
      </c>
      <c r="N59" s="2">
        <f t="shared" si="2"/>
        <v>4120776000</v>
      </c>
      <c r="O59" s="2">
        <f t="shared" si="3"/>
        <v>147.8125</v>
      </c>
      <c r="P59" s="2">
        <f t="shared" si="4"/>
        <v>382832956</v>
      </c>
      <c r="Q59" s="2">
        <f t="shared" si="5"/>
        <v>382.83295600000002</v>
      </c>
      <c r="R59" s="2">
        <v>24200</v>
      </c>
      <c r="S59" s="2">
        <f t="shared" si="6"/>
        <v>62677.757999999994</v>
      </c>
      <c r="T59" s="2">
        <f t="shared" si="7"/>
        <v>15488000</v>
      </c>
      <c r="U59" s="2">
        <f t="shared" si="8"/>
        <v>674696000000</v>
      </c>
      <c r="V59" s="2">
        <v>1598155.8488</v>
      </c>
      <c r="W59" s="2">
        <f t="shared" si="9"/>
        <v>487.11790271423996</v>
      </c>
      <c r="X59" s="2">
        <f t="shared" si="10"/>
        <v>302.68112882762722</v>
      </c>
      <c r="Y59" s="2">
        <f t="shared" si="11"/>
        <v>7.0230267720148696</v>
      </c>
      <c r="Z59" s="2">
        <f t="shared" si="12"/>
        <v>12.209274296880006</v>
      </c>
      <c r="AA59" s="2">
        <f t="shared" si="13"/>
        <v>0.34250953943957513</v>
      </c>
      <c r="AB59" s="2">
        <f t="shared" si="14"/>
        <v>0.40697580989600018</v>
      </c>
      <c r="AC59" s="2">
        <v>90</v>
      </c>
      <c r="AD59" s="2">
        <f t="shared" si="15"/>
        <v>0.13565860329866672</v>
      </c>
      <c r="AE59" s="2">
        <v>25032.400000000001</v>
      </c>
      <c r="AF59" s="2">
        <f t="shared" si="16"/>
        <v>163.72093023255815</v>
      </c>
      <c r="AG59" s="2">
        <f t="shared" si="17"/>
        <v>1.6855661285742739E-2</v>
      </c>
      <c r="AH59" s="2">
        <f t="shared" si="18"/>
        <v>0.26918316635710454</v>
      </c>
      <c r="AI59" s="2">
        <f t="shared" si="19"/>
        <v>50224564700</v>
      </c>
      <c r="AJ59" s="2">
        <f t="shared" si="20"/>
        <v>1422202440</v>
      </c>
      <c r="AK59" s="2">
        <f t="shared" si="21"/>
        <v>1422.20244</v>
      </c>
      <c r="AL59" s="2" t="s">
        <v>558</v>
      </c>
      <c r="AM59" s="2" t="s">
        <v>559</v>
      </c>
      <c r="AN59" s="2" t="s">
        <v>560</v>
      </c>
      <c r="AO59" s="2" t="s">
        <v>561</v>
      </c>
      <c r="AP59" s="2" t="s">
        <v>562</v>
      </c>
      <c r="AQ59" s="2" t="s">
        <v>563</v>
      </c>
      <c r="AR59" s="2" t="s">
        <v>564</v>
      </c>
      <c r="AS59" s="2">
        <v>6</v>
      </c>
      <c r="AT59" s="2" t="s">
        <v>565</v>
      </c>
      <c r="AU59" s="2" t="s">
        <v>566</v>
      </c>
      <c r="AV59" s="2">
        <v>2</v>
      </c>
      <c r="AW59" s="5">
        <v>61</v>
      </c>
      <c r="AX59" s="5">
        <v>37</v>
      </c>
      <c r="AY59" s="5">
        <v>2</v>
      </c>
      <c r="AZ59" s="5">
        <v>2.5</v>
      </c>
      <c r="BA59" s="5">
        <v>0.5</v>
      </c>
      <c r="BB59" s="2">
        <v>0</v>
      </c>
      <c r="BC59" s="5">
        <v>0.1</v>
      </c>
      <c r="BD59" s="2">
        <v>0</v>
      </c>
      <c r="BE59" s="5">
        <v>0.2</v>
      </c>
      <c r="BF59" s="5">
        <v>0.2</v>
      </c>
      <c r="BG59" s="5">
        <v>65.8</v>
      </c>
      <c r="BH59" s="5">
        <v>0.1</v>
      </c>
      <c r="BI59" s="5">
        <v>8.1999999999999993</v>
      </c>
      <c r="BJ59" s="5">
        <v>13.9</v>
      </c>
      <c r="BK59" s="5">
        <v>3.6</v>
      </c>
      <c r="BL59" s="5">
        <v>1.9</v>
      </c>
      <c r="BM59" s="2">
        <v>0</v>
      </c>
      <c r="BN59" s="5">
        <v>2.8</v>
      </c>
      <c r="BO59" s="5">
        <v>2782474</v>
      </c>
      <c r="BP59" s="5">
        <v>429437</v>
      </c>
      <c r="BQ59" s="5">
        <v>46</v>
      </c>
      <c r="BR59" s="5">
        <v>7</v>
      </c>
      <c r="BS59" s="5">
        <v>0.11</v>
      </c>
      <c r="BT59" s="5">
        <v>0.02</v>
      </c>
      <c r="BU59" s="5">
        <v>3044054</v>
      </c>
      <c r="BV59" s="5">
        <v>51</v>
      </c>
      <c r="BW59" s="5">
        <v>0.12</v>
      </c>
      <c r="BX59" s="5">
        <v>6093703</v>
      </c>
      <c r="BY59" s="5">
        <v>434282</v>
      </c>
      <c r="BZ59" s="5">
        <v>102</v>
      </c>
      <c r="CA59" s="5">
        <v>7</v>
      </c>
      <c r="CB59" s="5">
        <v>0.28999999999999998</v>
      </c>
      <c r="CC59" s="5">
        <v>0.02</v>
      </c>
      <c r="CD59" s="5">
        <v>5</v>
      </c>
      <c r="CE59" s="5">
        <v>6</v>
      </c>
      <c r="CF59" s="5">
        <v>6</v>
      </c>
      <c r="CG59" s="5">
        <v>9</v>
      </c>
      <c r="CH59" s="5">
        <v>20</v>
      </c>
      <c r="CI59" s="5">
        <v>49</v>
      </c>
      <c r="CJ59" s="5">
        <v>49</v>
      </c>
      <c r="CK59" s="5">
        <v>8</v>
      </c>
      <c r="CL59" s="5">
        <v>4</v>
      </c>
      <c r="CM59" s="5">
        <v>5</v>
      </c>
      <c r="CN59" s="5">
        <v>8</v>
      </c>
      <c r="CO59" s="5">
        <v>4</v>
      </c>
      <c r="CP59" s="5">
        <v>17</v>
      </c>
      <c r="CQ59" s="5">
        <v>2</v>
      </c>
      <c r="CR59" s="5">
        <v>6</v>
      </c>
      <c r="CS59" s="5">
        <v>0.90842000000000001</v>
      </c>
      <c r="CT59" s="5">
        <v>0.80301999999999996</v>
      </c>
      <c r="CU59" s="2" t="s">
        <v>138</v>
      </c>
    </row>
    <row r="60" spans="1:99" s="2" customFormat="1" x14ac:dyDescent="0.25">
      <c r="A60" s="2" t="s">
        <v>567</v>
      </c>
      <c r="C60" s="2" t="s">
        <v>568</v>
      </c>
      <c r="D60" s="2">
        <v>1976</v>
      </c>
      <c r="E60" s="2">
        <f t="shared" si="0"/>
        <v>39</v>
      </c>
      <c r="F60" s="2">
        <v>169</v>
      </c>
      <c r="G60" s="2">
        <v>253</v>
      </c>
      <c r="H60" s="2">
        <v>40000</v>
      </c>
      <c r="I60" s="2">
        <v>100500</v>
      </c>
      <c r="J60" s="2">
        <v>90500</v>
      </c>
      <c r="K60" s="2">
        <v>100500</v>
      </c>
      <c r="L60" s="2">
        <f t="shared" si="1"/>
        <v>4377769950</v>
      </c>
      <c r="M60" s="2">
        <v>1560</v>
      </c>
      <c r="N60" s="2">
        <f t="shared" si="2"/>
        <v>67953600</v>
      </c>
      <c r="O60" s="2">
        <f t="shared" si="3"/>
        <v>2.4375</v>
      </c>
      <c r="P60" s="2">
        <f t="shared" si="4"/>
        <v>6313101.6000000006</v>
      </c>
      <c r="Q60" s="2">
        <f t="shared" si="5"/>
        <v>6.3131016000000004</v>
      </c>
      <c r="R60" s="2">
        <v>487</v>
      </c>
      <c r="S60" s="2">
        <f t="shared" si="6"/>
        <v>1261.3251299999999</v>
      </c>
      <c r="T60" s="2">
        <f t="shared" si="7"/>
        <v>311680</v>
      </c>
      <c r="U60" s="2">
        <f t="shared" si="8"/>
        <v>13577560000</v>
      </c>
      <c r="V60" s="2">
        <v>152081.93958999999</v>
      </c>
      <c r="W60" s="2">
        <f t="shared" si="9"/>
        <v>46.354575187031998</v>
      </c>
      <c r="X60" s="2">
        <f t="shared" si="10"/>
        <v>28.80340686670846</v>
      </c>
      <c r="Y60" s="2">
        <f t="shared" si="11"/>
        <v>5.2043453428234301</v>
      </c>
      <c r="Z60" s="2">
        <f t="shared" si="12"/>
        <v>64.42292902804266</v>
      </c>
      <c r="AA60" s="2">
        <f t="shared" si="13"/>
        <v>0.41525217327028929</v>
      </c>
      <c r="AB60" s="2">
        <f t="shared" si="14"/>
        <v>1.1436022904386272</v>
      </c>
      <c r="AC60" s="2">
        <v>169</v>
      </c>
      <c r="AD60" s="2">
        <f t="shared" si="15"/>
        <v>0.38120076347954235</v>
      </c>
      <c r="AE60" s="2">
        <v>4.8727</v>
      </c>
      <c r="AF60" s="2">
        <f t="shared" si="16"/>
        <v>199.7948717948718</v>
      </c>
      <c r="AG60" s="2">
        <f t="shared" si="17"/>
        <v>0.69259552338639474</v>
      </c>
      <c r="AH60" s="2">
        <f t="shared" si="18"/>
        <v>5.6553838513216083E-2</v>
      </c>
      <c r="AI60" s="2">
        <f t="shared" si="19"/>
        <v>3942170950</v>
      </c>
      <c r="AJ60" s="2">
        <f t="shared" si="20"/>
        <v>111629940</v>
      </c>
      <c r="AK60" s="2">
        <f t="shared" si="21"/>
        <v>111.62994</v>
      </c>
      <c r="AL60" s="2" t="s">
        <v>569</v>
      </c>
      <c r="AM60" s="2" t="s">
        <v>570</v>
      </c>
      <c r="AN60" s="2" t="s">
        <v>571</v>
      </c>
      <c r="AO60" s="2" t="s">
        <v>572</v>
      </c>
      <c r="AP60" s="2" t="s">
        <v>573</v>
      </c>
      <c r="AQ60" s="2" t="s">
        <v>423</v>
      </c>
      <c r="AR60" s="2" t="s">
        <v>574</v>
      </c>
      <c r="AS60" s="2">
        <v>1</v>
      </c>
      <c r="AT60" s="2" t="s">
        <v>575</v>
      </c>
      <c r="AU60" s="2" t="s">
        <v>576</v>
      </c>
      <c r="AV60" s="2">
        <v>3</v>
      </c>
      <c r="AW60" s="5">
        <v>90</v>
      </c>
      <c r="AX60" s="5">
        <v>10</v>
      </c>
      <c r="AY60" s="2">
        <v>0</v>
      </c>
      <c r="AZ60" s="5">
        <v>0.5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5">
        <v>0.4</v>
      </c>
      <c r="BH60" s="2">
        <v>0</v>
      </c>
      <c r="BI60" s="5">
        <v>11.8</v>
      </c>
      <c r="BJ60" s="5">
        <v>7.6</v>
      </c>
      <c r="BK60" s="5">
        <v>8.5</v>
      </c>
      <c r="BL60" s="5">
        <v>71.099999999999994</v>
      </c>
      <c r="BM60" s="2">
        <v>0</v>
      </c>
      <c r="BN60" s="2">
        <v>0</v>
      </c>
      <c r="BO60" s="5">
        <v>50</v>
      </c>
      <c r="BP60" s="5">
        <v>32</v>
      </c>
      <c r="BQ60" s="5">
        <v>2</v>
      </c>
      <c r="BR60" s="5">
        <v>1</v>
      </c>
      <c r="BS60" s="5">
        <v>0.04</v>
      </c>
      <c r="BT60" s="5">
        <v>0.03</v>
      </c>
      <c r="BU60" s="5">
        <v>113</v>
      </c>
      <c r="BV60" s="5">
        <v>5</v>
      </c>
      <c r="BW60" s="5">
        <v>0.09</v>
      </c>
      <c r="BX60" s="5">
        <v>12889</v>
      </c>
      <c r="BY60" s="5">
        <v>1049</v>
      </c>
      <c r="BZ60" s="5">
        <v>537</v>
      </c>
      <c r="CA60" s="5">
        <v>44</v>
      </c>
      <c r="CB60" s="5">
        <v>3.04</v>
      </c>
      <c r="CC60" s="5">
        <v>0.27</v>
      </c>
      <c r="CD60" s="5">
        <v>1</v>
      </c>
      <c r="CE60" s="5">
        <v>1</v>
      </c>
      <c r="CF60" s="5">
        <v>86</v>
      </c>
      <c r="CG60" s="5">
        <v>74</v>
      </c>
      <c r="CH60" s="5">
        <v>3</v>
      </c>
      <c r="CI60" s="2">
        <v>0</v>
      </c>
      <c r="CJ60" s="2">
        <v>0</v>
      </c>
      <c r="CK60" s="2">
        <v>0</v>
      </c>
      <c r="CL60" s="2">
        <v>0</v>
      </c>
      <c r="CM60" s="5">
        <v>2</v>
      </c>
      <c r="CN60" s="5">
        <v>3</v>
      </c>
      <c r="CO60" s="5">
        <v>1</v>
      </c>
      <c r="CP60" s="5">
        <v>3</v>
      </c>
      <c r="CQ60" s="5">
        <v>8</v>
      </c>
      <c r="CR60" s="5">
        <v>19</v>
      </c>
      <c r="CS60" s="5">
        <v>8.7849999999999998E-2</v>
      </c>
      <c r="CT60" s="2">
        <v>0</v>
      </c>
      <c r="CU60" s="2" t="s">
        <v>138</v>
      </c>
    </row>
    <row r="61" spans="1:99" s="2" customFormat="1" x14ac:dyDescent="0.25">
      <c r="A61" s="2" t="s">
        <v>577</v>
      </c>
      <c r="C61" s="2" t="s">
        <v>578</v>
      </c>
      <c r="D61" s="2">
        <v>1901</v>
      </c>
      <c r="E61" s="2">
        <f t="shared" si="0"/>
        <v>114</v>
      </c>
      <c r="F61" s="2">
        <v>23</v>
      </c>
      <c r="G61" s="2">
        <v>30</v>
      </c>
      <c r="H61" s="2">
        <v>0</v>
      </c>
      <c r="I61" s="2">
        <v>4060</v>
      </c>
      <c r="J61" s="2">
        <v>4060</v>
      </c>
      <c r="K61" s="2">
        <v>4060</v>
      </c>
      <c r="L61" s="2">
        <f t="shared" si="1"/>
        <v>176853194</v>
      </c>
      <c r="M61" s="2">
        <v>450</v>
      </c>
      <c r="N61" s="2">
        <f t="shared" si="2"/>
        <v>19602000</v>
      </c>
      <c r="O61" s="2">
        <f t="shared" si="3"/>
        <v>0.703125</v>
      </c>
      <c r="P61" s="2">
        <f t="shared" si="4"/>
        <v>1821087</v>
      </c>
      <c r="Q61" s="2">
        <f t="shared" si="5"/>
        <v>1.8210870000000001</v>
      </c>
      <c r="R61" s="2">
        <v>2.6</v>
      </c>
      <c r="S61" s="2">
        <f t="shared" si="6"/>
        <v>6.7339739999999999</v>
      </c>
      <c r="T61" s="2">
        <f t="shared" si="7"/>
        <v>1664</v>
      </c>
      <c r="U61" s="2">
        <f t="shared" si="8"/>
        <v>72488000</v>
      </c>
      <c r="W61" s="2">
        <f t="shared" si="9"/>
        <v>0</v>
      </c>
      <c r="X61" s="2">
        <f t="shared" si="10"/>
        <v>0</v>
      </c>
      <c r="Y61" s="2">
        <f t="shared" si="11"/>
        <v>0</v>
      </c>
      <c r="Z61" s="2">
        <f t="shared" si="12"/>
        <v>9.0222015100499942</v>
      </c>
      <c r="AA61" s="2">
        <f t="shared" si="13"/>
        <v>0</v>
      </c>
      <c r="AB61" s="2">
        <f t="shared" si="14"/>
        <v>1.1768088926152165</v>
      </c>
      <c r="AC61" s="2">
        <v>23</v>
      </c>
      <c r="AD61" s="2">
        <f t="shared" si="15"/>
        <v>0.39226963087173888</v>
      </c>
      <c r="AE61" s="2" t="s">
        <v>133</v>
      </c>
      <c r="AF61" s="2">
        <f t="shared" si="16"/>
        <v>3.6977777777777776</v>
      </c>
      <c r="AG61" s="2">
        <f t="shared" si="17"/>
        <v>0.18059585524275323</v>
      </c>
      <c r="AH61" s="2">
        <f t="shared" si="18"/>
        <v>0.36364075303946014</v>
      </c>
      <c r="AI61" s="2">
        <f t="shared" si="19"/>
        <v>176853194</v>
      </c>
      <c r="AJ61" s="2">
        <f t="shared" si="20"/>
        <v>5007928.8</v>
      </c>
      <c r="AK61" s="2">
        <f t="shared" si="21"/>
        <v>5.0079288000000002</v>
      </c>
      <c r="AL61" s="2" t="s">
        <v>133</v>
      </c>
      <c r="AM61" s="2" t="s">
        <v>133</v>
      </c>
      <c r="AN61" s="2" t="s">
        <v>133</v>
      </c>
      <c r="AO61" s="2" t="s">
        <v>133</v>
      </c>
      <c r="AP61" s="2" t="s">
        <v>133</v>
      </c>
      <c r="AQ61" s="2" t="s">
        <v>133</v>
      </c>
      <c r="AR61" s="2" t="s">
        <v>133</v>
      </c>
      <c r="AS61" s="2">
        <v>0</v>
      </c>
      <c r="AT61" s="2" t="s">
        <v>133</v>
      </c>
      <c r="AU61" s="2" t="s">
        <v>133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138</v>
      </c>
    </row>
    <row r="62" spans="1:99" s="2" customFormat="1" x14ac:dyDescent="0.25">
      <c r="A62" s="2" t="s">
        <v>579</v>
      </c>
      <c r="C62" s="2" t="s">
        <v>580</v>
      </c>
      <c r="D62" s="2">
        <v>1982</v>
      </c>
      <c r="E62" s="2">
        <f t="shared" si="0"/>
        <v>33</v>
      </c>
      <c r="F62" s="2">
        <v>23</v>
      </c>
      <c r="G62" s="2">
        <v>23</v>
      </c>
      <c r="H62" s="2">
        <v>78600</v>
      </c>
      <c r="I62" s="2">
        <v>800</v>
      </c>
      <c r="J62" s="2">
        <v>0</v>
      </c>
      <c r="K62" s="2">
        <v>800</v>
      </c>
      <c r="L62" s="2">
        <f t="shared" si="1"/>
        <v>34847920</v>
      </c>
      <c r="M62" s="2">
        <v>300</v>
      </c>
      <c r="N62" s="2">
        <f t="shared" si="2"/>
        <v>13068000</v>
      </c>
      <c r="O62" s="2">
        <f t="shared" si="3"/>
        <v>0.46875</v>
      </c>
      <c r="P62" s="2">
        <f t="shared" si="4"/>
        <v>1214058</v>
      </c>
      <c r="Q62" s="2">
        <f t="shared" si="5"/>
        <v>1.2140580000000001</v>
      </c>
      <c r="R62" s="2">
        <v>9050</v>
      </c>
      <c r="S62" s="2">
        <f t="shared" si="6"/>
        <v>23439.409499999998</v>
      </c>
      <c r="T62" s="2">
        <f t="shared" si="7"/>
        <v>5792000</v>
      </c>
      <c r="U62" s="2">
        <f t="shared" si="8"/>
        <v>252314000000</v>
      </c>
      <c r="W62" s="2">
        <f t="shared" si="9"/>
        <v>0</v>
      </c>
      <c r="X62" s="2">
        <f t="shared" si="10"/>
        <v>0</v>
      </c>
      <c r="Y62" s="2">
        <f t="shared" si="11"/>
        <v>0</v>
      </c>
      <c r="Z62" s="2">
        <f t="shared" si="12"/>
        <v>2.666660544842363</v>
      </c>
      <c r="AA62" s="2" t="e">
        <f t="shared" si="13"/>
        <v>#DIV/0!</v>
      </c>
      <c r="AB62" s="2">
        <f t="shared" si="14"/>
        <v>0.3478252884576995</v>
      </c>
      <c r="AC62" s="2">
        <v>23</v>
      </c>
      <c r="AD62" s="2">
        <f t="shared" si="15"/>
        <v>0.11594176281923317</v>
      </c>
      <c r="AE62" s="2" t="s">
        <v>133</v>
      </c>
      <c r="AF62" s="2">
        <f t="shared" si="16"/>
        <v>19306.666666666668</v>
      </c>
      <c r="AG62" s="2">
        <f t="shared" si="17"/>
        <v>6.5374536207824588E-2</v>
      </c>
      <c r="AH62" s="2" t="e">
        <f t="shared" si="18"/>
        <v>#DIV/0!</v>
      </c>
      <c r="AI62" s="2">
        <f t="shared" si="19"/>
        <v>0</v>
      </c>
      <c r="AJ62" s="2">
        <f t="shared" si="20"/>
        <v>0</v>
      </c>
      <c r="AK62" s="2">
        <f t="shared" si="21"/>
        <v>0</v>
      </c>
      <c r="AL62" s="2" t="s">
        <v>133</v>
      </c>
      <c r="AM62" s="2" t="s">
        <v>133</v>
      </c>
      <c r="AN62" s="2" t="s">
        <v>133</v>
      </c>
      <c r="AO62" s="2" t="s">
        <v>133</v>
      </c>
      <c r="AP62" s="2" t="s">
        <v>133</v>
      </c>
      <c r="AQ62" s="2" t="s">
        <v>133</v>
      </c>
      <c r="AR62" s="2" t="s">
        <v>133</v>
      </c>
      <c r="AS62" s="2">
        <v>0</v>
      </c>
      <c r="AT62" s="2" t="s">
        <v>133</v>
      </c>
      <c r="AU62" s="2" t="s">
        <v>133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138</v>
      </c>
    </row>
    <row r="63" spans="1:99" s="2" customFormat="1" x14ac:dyDescent="0.25">
      <c r="A63" s="2" t="s">
        <v>581</v>
      </c>
      <c r="C63" s="2" t="s">
        <v>582</v>
      </c>
      <c r="D63" s="2">
        <v>1988</v>
      </c>
      <c r="E63" s="2">
        <f t="shared" si="0"/>
        <v>27</v>
      </c>
      <c r="F63" s="2">
        <v>35</v>
      </c>
      <c r="G63" s="2">
        <v>35</v>
      </c>
      <c r="H63" s="2">
        <v>114100</v>
      </c>
      <c r="I63" s="2">
        <v>5000</v>
      </c>
      <c r="J63" s="2">
        <v>0</v>
      </c>
      <c r="K63" s="2">
        <v>5000</v>
      </c>
      <c r="L63" s="2">
        <f t="shared" si="1"/>
        <v>217799500</v>
      </c>
      <c r="M63" s="2">
        <v>305</v>
      </c>
      <c r="N63" s="2">
        <f t="shared" si="2"/>
        <v>13285800</v>
      </c>
      <c r="O63" s="2">
        <f t="shared" si="3"/>
        <v>0.4765625</v>
      </c>
      <c r="P63" s="2">
        <f t="shared" si="4"/>
        <v>1234292.3</v>
      </c>
      <c r="Q63" s="2">
        <f t="shared" si="5"/>
        <v>1.2342923000000001</v>
      </c>
      <c r="R63" s="2">
        <v>9800</v>
      </c>
      <c r="S63" s="2">
        <f t="shared" si="6"/>
        <v>25381.901999999998</v>
      </c>
      <c r="T63" s="2">
        <f t="shared" si="7"/>
        <v>6272000</v>
      </c>
      <c r="U63" s="2">
        <f t="shared" si="8"/>
        <v>273224000000</v>
      </c>
      <c r="W63" s="2">
        <f t="shared" si="9"/>
        <v>0</v>
      </c>
      <c r="X63" s="2">
        <f t="shared" si="10"/>
        <v>0</v>
      </c>
      <c r="Y63" s="2">
        <f t="shared" si="11"/>
        <v>0</v>
      </c>
      <c r="Z63" s="2">
        <f t="shared" si="12"/>
        <v>16.393404988785019</v>
      </c>
      <c r="AA63" s="2" t="e">
        <f t="shared" si="13"/>
        <v>#DIV/0!</v>
      </c>
      <c r="AB63" s="2">
        <f t="shared" si="14"/>
        <v>1.4051489990387158</v>
      </c>
      <c r="AC63" s="2">
        <v>35</v>
      </c>
      <c r="AD63" s="2">
        <f t="shared" si="15"/>
        <v>0.46838299967957198</v>
      </c>
      <c r="AE63" s="2" t="s">
        <v>133</v>
      </c>
      <c r="AF63" s="2">
        <f t="shared" si="16"/>
        <v>20563.934426229509</v>
      </c>
      <c r="AG63" s="2">
        <f t="shared" si="17"/>
        <v>0.39858482601227341</v>
      </c>
      <c r="AH63" s="2" t="e">
        <f t="shared" si="18"/>
        <v>#DIV/0!</v>
      </c>
      <c r="AI63" s="2">
        <f t="shared" si="19"/>
        <v>0</v>
      </c>
      <c r="AJ63" s="2">
        <f t="shared" si="20"/>
        <v>0</v>
      </c>
      <c r="AK63" s="2">
        <f t="shared" si="21"/>
        <v>0</v>
      </c>
      <c r="AL63" s="2" t="s">
        <v>133</v>
      </c>
      <c r="AM63" s="2" t="s">
        <v>133</v>
      </c>
      <c r="AN63" s="2" t="s">
        <v>133</v>
      </c>
      <c r="AO63" s="2" t="s">
        <v>133</v>
      </c>
      <c r="AP63" s="2" t="s">
        <v>133</v>
      </c>
      <c r="AQ63" s="2" t="s">
        <v>133</v>
      </c>
      <c r="AR63" s="2" t="s">
        <v>133</v>
      </c>
      <c r="AS63" s="2">
        <v>0</v>
      </c>
      <c r="AT63" s="2" t="s">
        <v>133</v>
      </c>
      <c r="AU63" s="2" t="s">
        <v>133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138</v>
      </c>
    </row>
    <row r="64" spans="1:99" s="2" customFormat="1" x14ac:dyDescent="0.25">
      <c r="A64" s="2" t="s">
        <v>583</v>
      </c>
      <c r="C64" s="2" t="s">
        <v>584</v>
      </c>
      <c r="D64" s="2">
        <v>1982</v>
      </c>
      <c r="E64" s="2">
        <f t="shared" si="0"/>
        <v>33</v>
      </c>
      <c r="F64" s="2">
        <v>0</v>
      </c>
      <c r="G64" s="2">
        <v>740</v>
      </c>
      <c r="H64" s="2">
        <v>0</v>
      </c>
      <c r="I64" s="2">
        <v>89500</v>
      </c>
      <c r="J64" s="2">
        <v>0</v>
      </c>
      <c r="K64" s="2">
        <v>89500</v>
      </c>
      <c r="L64" s="2">
        <f t="shared" si="1"/>
        <v>3898611050</v>
      </c>
      <c r="M64" s="2">
        <v>310</v>
      </c>
      <c r="N64" s="2">
        <f t="shared" si="2"/>
        <v>13503600</v>
      </c>
      <c r="O64" s="2">
        <f t="shared" si="3"/>
        <v>0.484375</v>
      </c>
      <c r="P64" s="2">
        <f t="shared" si="4"/>
        <v>1254526.6000000001</v>
      </c>
      <c r="Q64" s="2">
        <f t="shared" si="5"/>
        <v>1.2545266000000002</v>
      </c>
      <c r="R64" s="2">
        <v>2.8</v>
      </c>
      <c r="S64" s="2">
        <f t="shared" si="6"/>
        <v>7.2519719999999985</v>
      </c>
      <c r="T64" s="2">
        <f t="shared" si="7"/>
        <v>1792</v>
      </c>
      <c r="U64" s="2">
        <f t="shared" si="8"/>
        <v>78064000</v>
      </c>
      <c r="W64" s="2">
        <f t="shared" si="9"/>
        <v>0</v>
      </c>
      <c r="X64" s="2">
        <f t="shared" si="10"/>
        <v>0</v>
      </c>
      <c r="Y64" s="2">
        <f t="shared" si="11"/>
        <v>0</v>
      </c>
      <c r="Z64" s="2">
        <f t="shared" si="12"/>
        <v>288.70901463313487</v>
      </c>
      <c r="AA64" s="2" t="e">
        <f t="shared" si="13"/>
        <v>#DIV/0!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 t="s">
        <v>133</v>
      </c>
      <c r="AF64" s="2">
        <f t="shared" si="16"/>
        <v>5.7806451612903222</v>
      </c>
      <c r="AG64" s="2">
        <f t="shared" si="17"/>
        <v>6.9627533431752111</v>
      </c>
      <c r="AH64" s="2" t="e">
        <f t="shared" si="18"/>
        <v>#DIV/0!</v>
      </c>
      <c r="AI64" s="2">
        <f t="shared" si="19"/>
        <v>0</v>
      </c>
      <c r="AJ64" s="2">
        <f t="shared" si="20"/>
        <v>0</v>
      </c>
      <c r="AK64" s="2">
        <f t="shared" si="21"/>
        <v>0</v>
      </c>
      <c r="AL64" s="2" t="s">
        <v>133</v>
      </c>
      <c r="AM64" s="2" t="s">
        <v>133</v>
      </c>
      <c r="AN64" s="2" t="s">
        <v>133</v>
      </c>
      <c r="AO64" s="2" t="s">
        <v>133</v>
      </c>
      <c r="AP64" s="2" t="s">
        <v>133</v>
      </c>
      <c r="AQ64" s="2" t="s">
        <v>133</v>
      </c>
      <c r="AR64" s="2" t="s">
        <v>133</v>
      </c>
      <c r="AS64" s="2">
        <v>0</v>
      </c>
      <c r="AT64" s="2" t="s">
        <v>133</v>
      </c>
      <c r="AU64" s="2" t="s">
        <v>133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138</v>
      </c>
    </row>
    <row r="65" spans="1:99" s="2" customFormat="1" x14ac:dyDescent="0.25">
      <c r="A65" s="2" t="s">
        <v>585</v>
      </c>
      <c r="C65" s="2" t="s">
        <v>586</v>
      </c>
      <c r="D65" s="2">
        <v>1987</v>
      </c>
      <c r="E65" s="2">
        <f t="shared" si="0"/>
        <v>28</v>
      </c>
      <c r="F65" s="2">
        <v>51</v>
      </c>
      <c r="G65" s="2">
        <v>51</v>
      </c>
      <c r="H65" s="2">
        <v>150</v>
      </c>
      <c r="I65" s="2">
        <v>6770</v>
      </c>
      <c r="J65" s="2">
        <v>0</v>
      </c>
      <c r="K65" s="2">
        <v>6770</v>
      </c>
      <c r="L65" s="2">
        <f t="shared" si="1"/>
        <v>294900523</v>
      </c>
      <c r="M65" s="2">
        <v>347</v>
      </c>
      <c r="N65" s="2">
        <f t="shared" si="2"/>
        <v>15115320</v>
      </c>
      <c r="O65" s="2">
        <f t="shared" si="3"/>
        <v>0.54218750000000004</v>
      </c>
      <c r="P65" s="2">
        <f t="shared" si="4"/>
        <v>1404260.4200000002</v>
      </c>
      <c r="Q65" s="2">
        <f t="shared" si="5"/>
        <v>1.4042604200000002</v>
      </c>
      <c r="R65" s="2">
        <v>16</v>
      </c>
      <c r="S65" s="2">
        <f t="shared" si="6"/>
        <v>41.439839999999997</v>
      </c>
      <c r="T65" s="2">
        <f t="shared" si="7"/>
        <v>10240</v>
      </c>
      <c r="U65" s="2">
        <f t="shared" si="8"/>
        <v>446080000</v>
      </c>
      <c r="W65" s="2">
        <f t="shared" si="9"/>
        <v>0</v>
      </c>
      <c r="X65" s="2">
        <f t="shared" si="10"/>
        <v>0</v>
      </c>
      <c r="Y65" s="2">
        <f t="shared" si="11"/>
        <v>0</v>
      </c>
      <c r="Z65" s="2">
        <f t="shared" si="12"/>
        <v>19.510041666335876</v>
      </c>
      <c r="AA65" s="2" t="e">
        <f t="shared" si="13"/>
        <v>#DIV/0!</v>
      </c>
      <c r="AB65" s="2">
        <f t="shared" si="14"/>
        <v>1.1476495097844632</v>
      </c>
      <c r="AC65" s="2">
        <v>51</v>
      </c>
      <c r="AD65" s="2">
        <f t="shared" si="15"/>
        <v>0.38254983659482111</v>
      </c>
      <c r="AE65" s="2" t="s">
        <v>133</v>
      </c>
      <c r="AF65" s="2">
        <f t="shared" si="16"/>
        <v>29.510086455331411</v>
      </c>
      <c r="AG65" s="2">
        <f t="shared" si="17"/>
        <v>0.44472851099126126</v>
      </c>
      <c r="AH65" s="2" t="e">
        <f t="shared" si="18"/>
        <v>#DIV/0!</v>
      </c>
      <c r="AI65" s="2">
        <f t="shared" si="19"/>
        <v>0</v>
      </c>
      <c r="AJ65" s="2">
        <f t="shared" si="20"/>
        <v>0</v>
      </c>
      <c r="AK65" s="2">
        <f t="shared" si="21"/>
        <v>0</v>
      </c>
      <c r="AL65" s="2" t="s">
        <v>133</v>
      </c>
      <c r="AM65" s="2" t="s">
        <v>133</v>
      </c>
      <c r="AN65" s="2" t="s">
        <v>133</v>
      </c>
      <c r="AO65" s="2" t="s">
        <v>133</v>
      </c>
      <c r="AP65" s="2" t="s">
        <v>133</v>
      </c>
      <c r="AQ65" s="2" t="s">
        <v>133</v>
      </c>
      <c r="AR65" s="2" t="s">
        <v>133</v>
      </c>
      <c r="AS65" s="2">
        <v>0</v>
      </c>
      <c r="AT65" s="2" t="s">
        <v>133</v>
      </c>
      <c r="AU65" s="2" t="s">
        <v>133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138</v>
      </c>
    </row>
    <row r="66" spans="1:99" s="2" customFormat="1" x14ac:dyDescent="0.25">
      <c r="A66" s="2" t="s">
        <v>587</v>
      </c>
      <c r="C66" s="2" t="s">
        <v>588</v>
      </c>
      <c r="D66" s="2">
        <v>1991</v>
      </c>
      <c r="E66" s="2">
        <f t="shared" si="0"/>
        <v>24</v>
      </c>
      <c r="F66" s="2">
        <v>0</v>
      </c>
      <c r="G66" s="2">
        <v>108</v>
      </c>
      <c r="H66" s="2">
        <v>14</v>
      </c>
      <c r="I66" s="2">
        <v>20450</v>
      </c>
      <c r="J66" s="2">
        <v>0</v>
      </c>
      <c r="K66" s="2">
        <v>20450</v>
      </c>
      <c r="L66" s="2">
        <f t="shared" si="1"/>
        <v>890799955</v>
      </c>
      <c r="M66" s="2">
        <v>480</v>
      </c>
      <c r="N66" s="2">
        <f t="shared" si="2"/>
        <v>20908800</v>
      </c>
      <c r="O66" s="2">
        <f t="shared" si="3"/>
        <v>0.75</v>
      </c>
      <c r="P66" s="2">
        <f t="shared" si="4"/>
        <v>1942492.8</v>
      </c>
      <c r="Q66" s="2">
        <f t="shared" si="5"/>
        <v>1.9424928000000001</v>
      </c>
      <c r="R66" s="2">
        <v>8.6</v>
      </c>
      <c r="S66" s="2">
        <f t="shared" si="6"/>
        <v>22.273913999999998</v>
      </c>
      <c r="T66" s="2">
        <f t="shared" si="7"/>
        <v>5504</v>
      </c>
      <c r="U66" s="2">
        <f t="shared" si="8"/>
        <v>239768000</v>
      </c>
      <c r="V66" s="2">
        <v>21865.653504000002</v>
      </c>
      <c r="W66" s="2">
        <f t="shared" si="9"/>
        <v>6.6646511880192003</v>
      </c>
      <c r="X66" s="2">
        <f t="shared" si="10"/>
        <v>4.1412235797365762</v>
      </c>
      <c r="Y66" s="2">
        <f t="shared" si="11"/>
        <v>1.3489399184040272</v>
      </c>
      <c r="Z66" s="2">
        <f t="shared" si="12"/>
        <v>42.604068860958066</v>
      </c>
      <c r="AA66" s="2" t="e">
        <f t="shared" si="13"/>
        <v>#DIV/0!</v>
      </c>
      <c r="AB66" s="2" t="e">
        <f t="shared" si="14"/>
        <v>#DIV/0!</v>
      </c>
      <c r="AC66" s="2">
        <v>0</v>
      </c>
      <c r="AD66" s="2" t="e">
        <f t="shared" si="15"/>
        <v>#DIV/0!</v>
      </c>
      <c r="AE66" s="2">
        <v>25.224299999999999</v>
      </c>
      <c r="AF66" s="2">
        <f t="shared" si="16"/>
        <v>11.466666666666667</v>
      </c>
      <c r="AG66" s="2">
        <f t="shared" si="17"/>
        <v>0.82571841871185425</v>
      </c>
      <c r="AH66" s="2" t="e">
        <f t="shared" si="18"/>
        <v>#DIV/0!</v>
      </c>
      <c r="AI66" s="2">
        <f t="shared" si="19"/>
        <v>0</v>
      </c>
      <c r="AJ66" s="2">
        <f t="shared" si="20"/>
        <v>0</v>
      </c>
      <c r="AK66" s="2">
        <f t="shared" si="21"/>
        <v>0</v>
      </c>
      <c r="AL66" s="2" t="s">
        <v>589</v>
      </c>
      <c r="AM66" s="2" t="s">
        <v>133</v>
      </c>
      <c r="AN66" s="2" t="s">
        <v>133</v>
      </c>
      <c r="AO66" s="2" t="s">
        <v>590</v>
      </c>
      <c r="AP66" s="2" t="s">
        <v>591</v>
      </c>
      <c r="AQ66" s="2" t="s">
        <v>592</v>
      </c>
      <c r="AR66" s="2" t="s">
        <v>593</v>
      </c>
      <c r="AS66" s="2">
        <v>1</v>
      </c>
      <c r="AT66" s="2" t="s">
        <v>594</v>
      </c>
      <c r="AU66" s="2" t="s">
        <v>595</v>
      </c>
      <c r="AV66" s="2">
        <v>2</v>
      </c>
      <c r="AW66" s="5">
        <v>0</v>
      </c>
      <c r="AX66" s="5">
        <v>100</v>
      </c>
      <c r="AY66" s="2">
        <v>0</v>
      </c>
      <c r="AZ66" s="5">
        <v>0.3</v>
      </c>
      <c r="BA66" s="5">
        <v>0.5</v>
      </c>
      <c r="BB66" s="2">
        <v>0</v>
      </c>
      <c r="BC66" s="2">
        <v>0</v>
      </c>
      <c r="BD66" s="2">
        <v>0</v>
      </c>
      <c r="BE66" s="2">
        <v>0</v>
      </c>
      <c r="BF66" s="5">
        <v>12.1</v>
      </c>
      <c r="BG66" s="5">
        <v>20</v>
      </c>
      <c r="BH66" s="5">
        <v>2.2999999999999998</v>
      </c>
      <c r="BI66" s="5">
        <v>42.9</v>
      </c>
      <c r="BJ66" s="5">
        <v>12.2</v>
      </c>
      <c r="BK66" s="5">
        <v>8</v>
      </c>
      <c r="BL66" s="5">
        <v>1.6</v>
      </c>
      <c r="BM66" s="2">
        <v>0</v>
      </c>
      <c r="BN66" s="2">
        <v>0</v>
      </c>
      <c r="BO66" s="5">
        <v>3147</v>
      </c>
      <c r="BP66" s="5">
        <v>452</v>
      </c>
      <c r="BQ66" s="5">
        <v>33</v>
      </c>
      <c r="BR66" s="5">
        <v>5</v>
      </c>
      <c r="BS66" s="5">
        <v>0.19</v>
      </c>
      <c r="BT66" s="5">
        <v>0.03</v>
      </c>
      <c r="BU66" s="5">
        <v>4009</v>
      </c>
      <c r="BV66" s="5">
        <v>42</v>
      </c>
      <c r="BW66" s="5">
        <v>0.24</v>
      </c>
      <c r="BX66" s="5">
        <v>14902</v>
      </c>
      <c r="BY66" s="5">
        <v>1791</v>
      </c>
      <c r="BZ66" s="5">
        <v>155</v>
      </c>
      <c r="CA66" s="5">
        <v>19</v>
      </c>
      <c r="CB66" s="5">
        <v>0.66</v>
      </c>
      <c r="CC66" s="5">
        <v>0.08</v>
      </c>
      <c r="CD66" s="5">
        <v>1</v>
      </c>
      <c r="CE66" s="5">
        <v>1</v>
      </c>
      <c r="CF66" s="5">
        <v>18</v>
      </c>
      <c r="CG66" s="5">
        <v>13</v>
      </c>
      <c r="CH66" s="5">
        <v>17</v>
      </c>
      <c r="CI66" s="5">
        <v>25</v>
      </c>
      <c r="CJ66" s="5">
        <v>23</v>
      </c>
      <c r="CK66" s="2">
        <v>0</v>
      </c>
      <c r="CL66" s="2">
        <v>0</v>
      </c>
      <c r="CM66" s="5">
        <v>30</v>
      </c>
      <c r="CN66" s="5">
        <v>38</v>
      </c>
      <c r="CO66" s="5">
        <v>5</v>
      </c>
      <c r="CP66" s="5">
        <v>17</v>
      </c>
      <c r="CQ66" s="5">
        <v>4</v>
      </c>
      <c r="CR66" s="5">
        <v>8</v>
      </c>
      <c r="CS66" s="5">
        <v>0.10814</v>
      </c>
      <c r="CT66" s="2">
        <v>0</v>
      </c>
      <c r="CU66" s="2" t="s">
        <v>138</v>
      </c>
    </row>
    <row r="67" spans="1:99" s="2" customFormat="1" x14ac:dyDescent="0.25">
      <c r="A67" s="2" t="s">
        <v>596</v>
      </c>
      <c r="C67" s="2" t="s">
        <v>597</v>
      </c>
      <c r="D67" s="2">
        <v>1911</v>
      </c>
      <c r="E67" s="2">
        <f t="shared" ref="E67:E70" si="22">2015-D67</f>
        <v>104</v>
      </c>
      <c r="F67" s="2">
        <v>10</v>
      </c>
      <c r="G67" s="2">
        <v>18</v>
      </c>
      <c r="H67" s="2">
        <v>0</v>
      </c>
      <c r="I67" s="2">
        <v>190100</v>
      </c>
      <c r="J67" s="2">
        <v>190100</v>
      </c>
      <c r="K67" s="2">
        <v>190100</v>
      </c>
      <c r="L67" s="2">
        <f t="shared" ref="L67:L72" si="23">K67*43559.9</f>
        <v>8280736990</v>
      </c>
      <c r="M67" s="2">
        <v>9840</v>
      </c>
      <c r="N67" s="2">
        <f t="shared" ref="N67:N72" si="24">M67*43560</f>
        <v>428630400</v>
      </c>
      <c r="O67" s="2">
        <f t="shared" ref="O67:O72" si="25">M67*0.0015625</f>
        <v>15.375</v>
      </c>
      <c r="P67" s="2">
        <f t="shared" ref="P67:P72" si="26">M67*4046.86</f>
        <v>39821102.399999999</v>
      </c>
      <c r="Q67" s="2">
        <f t="shared" ref="Q67:Q72" si="27">M67*0.00404686</f>
        <v>39.821102400000001</v>
      </c>
      <c r="R67" s="2">
        <v>92</v>
      </c>
      <c r="S67" s="2">
        <f t="shared" ref="S67:S72" si="28">R67*2.58999</f>
        <v>238.27907999999999</v>
      </c>
      <c r="T67" s="2">
        <f t="shared" ref="T67:T72" si="29">R67*640</f>
        <v>58880</v>
      </c>
      <c r="U67" s="2">
        <f t="shared" ref="U67:U72" si="30">R67*27880000</f>
        <v>2564960000</v>
      </c>
      <c r="W67" s="2">
        <f t="shared" ref="W67:W72" si="31">V67*0.0003048</f>
        <v>0</v>
      </c>
      <c r="X67" s="2">
        <f t="shared" ref="X67:X72" si="32">V67*0.000189394</f>
        <v>0</v>
      </c>
      <c r="Y67" s="2">
        <f t="shared" ref="Y67:Y72" si="33">X67/(2*(SQRT(3.1416*O67)))</f>
        <v>0</v>
      </c>
      <c r="Z67" s="2">
        <f t="shared" ref="Z67:Z72" si="34">L67/N67</f>
        <v>19.319061340492883</v>
      </c>
      <c r="AA67" s="2">
        <f t="shared" ref="AA67:AA72" si="35">W67/AK67</f>
        <v>0</v>
      </c>
      <c r="AB67" s="2">
        <f t="shared" ref="AB67:AB72" si="36">3*Z67/AC67</f>
        <v>5.7957184021478652</v>
      </c>
      <c r="AC67" s="2">
        <v>10</v>
      </c>
      <c r="AD67" s="2">
        <f t="shared" ref="AD67:AD72" si="37">Z67/AC67</f>
        <v>1.9319061340492882</v>
      </c>
      <c r="AE67" s="2" t="s">
        <v>133</v>
      </c>
      <c r="AF67" s="2">
        <f t="shared" ref="AF67:AF72" si="38">T67/M67</f>
        <v>5.9837398373983737</v>
      </c>
      <c r="AG67" s="2">
        <f t="shared" ref="AG67:AG72" si="39">50*Z67*SQRT(3.1416)*(SQRT(N67))^-1</f>
        <v>8.2697043835343265E-2</v>
      </c>
      <c r="AH67" s="2">
        <f t="shared" ref="AH67:AH72" si="40">P67/AJ67</f>
        <v>0.16982399369019402</v>
      </c>
      <c r="AI67" s="2">
        <f t="shared" ref="AI67:AI72" si="41">J67*43559.9</f>
        <v>8280736990</v>
      </c>
      <c r="AJ67" s="2">
        <f t="shared" ref="AJ67:AJ72" si="42">J67*1233.48</f>
        <v>234484548</v>
      </c>
      <c r="AK67" s="2">
        <f t="shared" ref="AK67:AK72" si="43">AJ67/10^6</f>
        <v>234.48454799999999</v>
      </c>
      <c r="AL67" s="2" t="s">
        <v>133</v>
      </c>
      <c r="AM67" s="2" t="s">
        <v>133</v>
      </c>
      <c r="AN67" s="2" t="s">
        <v>133</v>
      </c>
      <c r="AO67" s="2" t="s">
        <v>133</v>
      </c>
      <c r="AP67" s="2" t="s">
        <v>133</v>
      </c>
      <c r="AQ67" s="2" t="s">
        <v>133</v>
      </c>
      <c r="AR67" s="2" t="s">
        <v>133</v>
      </c>
      <c r="AS67" s="2">
        <v>0</v>
      </c>
      <c r="AT67" s="2" t="s">
        <v>133</v>
      </c>
      <c r="AU67" s="2" t="s">
        <v>133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138</v>
      </c>
    </row>
    <row r="68" spans="1:99" s="2" customFormat="1" x14ac:dyDescent="0.25">
      <c r="A68" s="2" t="s">
        <v>598</v>
      </c>
      <c r="C68" s="2" t="s">
        <v>599</v>
      </c>
      <c r="D68" s="2">
        <v>1906</v>
      </c>
      <c r="E68" s="2">
        <f t="shared" si="22"/>
        <v>109</v>
      </c>
      <c r="F68" s="2">
        <v>13</v>
      </c>
      <c r="G68" s="2">
        <v>21</v>
      </c>
      <c r="H68" s="2">
        <v>0</v>
      </c>
      <c r="I68" s="2">
        <v>220200</v>
      </c>
      <c r="J68" s="2">
        <v>-1</v>
      </c>
      <c r="K68" s="2">
        <v>220200</v>
      </c>
      <c r="L68" s="2">
        <f t="shared" si="23"/>
        <v>9591889980</v>
      </c>
      <c r="M68" s="2">
        <v>12400</v>
      </c>
      <c r="N68" s="2">
        <f t="shared" si="24"/>
        <v>540144000</v>
      </c>
      <c r="O68" s="2">
        <f t="shared" si="25"/>
        <v>19.375</v>
      </c>
      <c r="P68" s="2">
        <f t="shared" si="26"/>
        <v>50181064</v>
      </c>
      <c r="Q68" s="2">
        <f t="shared" si="27"/>
        <v>50.181063999999999</v>
      </c>
      <c r="R68" s="2">
        <v>15700</v>
      </c>
      <c r="S68" s="2">
        <f t="shared" si="28"/>
        <v>40662.842999999993</v>
      </c>
      <c r="T68" s="2">
        <f t="shared" si="29"/>
        <v>10048000</v>
      </c>
      <c r="U68" s="2">
        <f t="shared" si="30"/>
        <v>437716000000</v>
      </c>
      <c r="W68" s="2">
        <f t="shared" si="31"/>
        <v>0</v>
      </c>
      <c r="X68" s="2">
        <f t="shared" si="32"/>
        <v>0</v>
      </c>
      <c r="Y68" s="2">
        <f t="shared" si="33"/>
        <v>0</v>
      </c>
      <c r="Z68" s="2">
        <f t="shared" si="34"/>
        <v>17.758023749222431</v>
      </c>
      <c r="AA68" s="2">
        <f t="shared" si="35"/>
        <v>0</v>
      </c>
      <c r="AB68" s="2">
        <f t="shared" si="36"/>
        <v>4.0980054805897916</v>
      </c>
      <c r="AC68" s="2">
        <v>13</v>
      </c>
      <c r="AD68" s="2">
        <f t="shared" si="37"/>
        <v>1.3660018268632639</v>
      </c>
      <c r="AE68" s="2" t="s">
        <v>133</v>
      </c>
      <c r="AF68" s="2">
        <f t="shared" si="38"/>
        <v>810.32258064516134</v>
      </c>
      <c r="AG68" s="2">
        <f t="shared" si="39"/>
        <v>6.7715065488197279E-2</v>
      </c>
      <c r="AH68" s="2">
        <f t="shared" si="40"/>
        <v>-40682.511268930182</v>
      </c>
      <c r="AI68" s="2">
        <f t="shared" si="41"/>
        <v>-43559.9</v>
      </c>
      <c r="AJ68" s="2">
        <f t="shared" si="42"/>
        <v>-1233.48</v>
      </c>
      <c r="AK68" s="2">
        <f t="shared" si="43"/>
        <v>-1.2334800000000001E-3</v>
      </c>
      <c r="AL68" s="2" t="s">
        <v>133</v>
      </c>
      <c r="AM68" s="2" t="s">
        <v>133</v>
      </c>
      <c r="AN68" s="2" t="s">
        <v>133</v>
      </c>
      <c r="AO68" s="2" t="s">
        <v>133</v>
      </c>
      <c r="AP68" s="2" t="s">
        <v>133</v>
      </c>
      <c r="AQ68" s="2" t="s">
        <v>133</v>
      </c>
      <c r="AR68" s="2" t="s">
        <v>133</v>
      </c>
      <c r="AS68" s="2">
        <v>0</v>
      </c>
      <c r="AT68" s="2" t="s">
        <v>133</v>
      </c>
      <c r="AU68" s="2" t="s">
        <v>133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 t="s">
        <v>138</v>
      </c>
    </row>
    <row r="69" spans="1:99" s="2" customFormat="1" x14ac:dyDescent="0.25">
      <c r="A69" s="2" t="s">
        <v>581</v>
      </c>
      <c r="C69" s="2" t="s">
        <v>600</v>
      </c>
      <c r="D69" s="2">
        <v>1988</v>
      </c>
      <c r="E69" s="2">
        <f t="shared" si="22"/>
        <v>27</v>
      </c>
      <c r="F69" s="2">
        <v>35</v>
      </c>
      <c r="G69" s="2">
        <v>40</v>
      </c>
      <c r="H69" s="2">
        <v>140000</v>
      </c>
      <c r="I69" s="2">
        <v>6700</v>
      </c>
      <c r="J69" s="2">
        <v>5000</v>
      </c>
      <c r="K69" s="2">
        <v>6700</v>
      </c>
      <c r="L69" s="2">
        <f t="shared" si="23"/>
        <v>291851330</v>
      </c>
      <c r="M69" s="2">
        <v>350</v>
      </c>
      <c r="N69" s="2">
        <f t="shared" si="24"/>
        <v>15246000</v>
      </c>
      <c r="O69" s="2">
        <f t="shared" si="25"/>
        <v>0.546875</v>
      </c>
      <c r="P69" s="2">
        <f t="shared" si="26"/>
        <v>1416401</v>
      </c>
      <c r="Q69" s="2">
        <f t="shared" si="27"/>
        <v>1.416401</v>
      </c>
      <c r="R69" s="2">
        <v>4650</v>
      </c>
      <c r="S69" s="2">
        <f t="shared" si="28"/>
        <v>12043.4535</v>
      </c>
      <c r="T69" s="2">
        <f t="shared" si="29"/>
        <v>2976000</v>
      </c>
      <c r="U69" s="2">
        <f t="shared" si="30"/>
        <v>129642000000</v>
      </c>
      <c r="W69" s="2">
        <f t="shared" si="31"/>
        <v>0</v>
      </c>
      <c r="X69" s="2">
        <f t="shared" si="32"/>
        <v>0</v>
      </c>
      <c r="Y69" s="2">
        <f t="shared" si="33"/>
        <v>0</v>
      </c>
      <c r="Z69" s="2">
        <f t="shared" si="34"/>
        <v>19.142813196904108</v>
      </c>
      <c r="AA69" s="2">
        <f t="shared" si="35"/>
        <v>0</v>
      </c>
      <c r="AB69" s="2">
        <f t="shared" si="36"/>
        <v>1.6408125597346377</v>
      </c>
      <c r="AC69" s="2">
        <v>35</v>
      </c>
      <c r="AD69" s="2">
        <f t="shared" si="37"/>
        <v>0.54693751991154593</v>
      </c>
      <c r="AE69" s="2" t="s">
        <v>133</v>
      </c>
      <c r="AF69" s="2">
        <f t="shared" si="38"/>
        <v>8502.8571428571431</v>
      </c>
      <c r="AG69" s="2">
        <f t="shared" si="39"/>
        <v>0.43448346380489289</v>
      </c>
      <c r="AH69" s="2">
        <f t="shared" si="40"/>
        <v>0.22965933780847683</v>
      </c>
      <c r="AI69" s="2">
        <f t="shared" si="41"/>
        <v>217799500</v>
      </c>
      <c r="AJ69" s="2">
        <f t="shared" si="42"/>
        <v>6167400</v>
      </c>
      <c r="AK69" s="2">
        <f t="shared" si="43"/>
        <v>6.1673999999999998</v>
      </c>
      <c r="AL69" s="2" t="s">
        <v>133</v>
      </c>
      <c r="AM69" s="2" t="s">
        <v>133</v>
      </c>
      <c r="AN69" s="2" t="s">
        <v>133</v>
      </c>
      <c r="AO69" s="2" t="s">
        <v>133</v>
      </c>
      <c r="AP69" s="2" t="s">
        <v>133</v>
      </c>
      <c r="AQ69" s="2" t="s">
        <v>133</v>
      </c>
      <c r="AR69" s="2" t="s">
        <v>133</v>
      </c>
      <c r="AS69" s="2">
        <v>0</v>
      </c>
      <c r="AT69" s="2" t="s">
        <v>133</v>
      </c>
      <c r="AU69" s="2" t="s">
        <v>133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138</v>
      </c>
    </row>
    <row r="70" spans="1:99" s="2" customFormat="1" x14ac:dyDescent="0.25">
      <c r="A70" s="2" t="s">
        <v>601</v>
      </c>
      <c r="C70" s="2" t="s">
        <v>602</v>
      </c>
      <c r="D70" s="2">
        <v>1910</v>
      </c>
      <c r="E70" s="2">
        <f t="shared" si="22"/>
        <v>105</v>
      </c>
      <c r="F70" s="2">
        <v>14</v>
      </c>
      <c r="G70" s="2">
        <v>14</v>
      </c>
      <c r="H70" s="2">
        <v>100000</v>
      </c>
      <c r="I70" s="2">
        <v>195000</v>
      </c>
      <c r="J70" s="2">
        <v>191500</v>
      </c>
      <c r="K70" s="2">
        <v>195000</v>
      </c>
      <c r="L70" s="2">
        <f t="shared" si="23"/>
        <v>8494180500</v>
      </c>
      <c r="M70" s="2">
        <v>3900</v>
      </c>
      <c r="N70" s="2">
        <f t="shared" si="24"/>
        <v>169884000</v>
      </c>
      <c r="O70" s="2">
        <f t="shared" si="25"/>
        <v>6.09375</v>
      </c>
      <c r="P70" s="2">
        <f t="shared" si="26"/>
        <v>15782754</v>
      </c>
      <c r="Q70" s="2">
        <f t="shared" si="27"/>
        <v>15.782754000000001</v>
      </c>
      <c r="R70" s="2">
        <v>1600</v>
      </c>
      <c r="S70" s="2">
        <f t="shared" si="28"/>
        <v>4143.9839999999995</v>
      </c>
      <c r="T70" s="2">
        <f t="shared" si="29"/>
        <v>1024000</v>
      </c>
      <c r="U70" s="2">
        <f t="shared" si="30"/>
        <v>44608000000</v>
      </c>
      <c r="V70" s="2">
        <v>136169.7205</v>
      </c>
      <c r="W70" s="2">
        <f t="shared" si="31"/>
        <v>41.504530808399998</v>
      </c>
      <c r="X70" s="2">
        <f t="shared" si="32"/>
        <v>25.789728044377</v>
      </c>
      <c r="Y70" s="2">
        <f t="shared" si="33"/>
        <v>2.9471280513950533</v>
      </c>
      <c r="Z70" s="2">
        <f t="shared" si="34"/>
        <v>49.999885215794308</v>
      </c>
      <c r="AA70" s="2">
        <f t="shared" si="35"/>
        <v>0.17570924728533446</v>
      </c>
      <c r="AB70" s="2">
        <f t="shared" si="36"/>
        <v>10.714261117670208</v>
      </c>
      <c r="AC70" s="2">
        <v>14</v>
      </c>
      <c r="AD70" s="2">
        <f t="shared" si="37"/>
        <v>3.5714203725567364</v>
      </c>
      <c r="AE70" s="2">
        <v>467.34100000000001</v>
      </c>
      <c r="AF70" s="2">
        <f t="shared" si="38"/>
        <v>262.56410256410254</v>
      </c>
      <c r="AG70" s="2">
        <f t="shared" si="39"/>
        <v>0.33996813808700294</v>
      </c>
      <c r="AH70" s="2">
        <f t="shared" si="40"/>
        <v>6.6816219131149546E-2</v>
      </c>
      <c r="AI70" s="2">
        <f t="shared" si="41"/>
        <v>8341720850</v>
      </c>
      <c r="AJ70" s="2">
        <f t="shared" si="42"/>
        <v>236211420</v>
      </c>
      <c r="AK70" s="2">
        <f t="shared" si="43"/>
        <v>236.21142</v>
      </c>
      <c r="AL70" s="2" t="s">
        <v>175</v>
      </c>
      <c r="AM70" s="2" t="s">
        <v>176</v>
      </c>
      <c r="AN70" s="2" t="s">
        <v>177</v>
      </c>
      <c r="AO70" s="2" t="s">
        <v>178</v>
      </c>
      <c r="AP70" s="2" t="s">
        <v>179</v>
      </c>
      <c r="AQ70" s="2" t="s">
        <v>180</v>
      </c>
      <c r="AR70" s="2" t="s">
        <v>181</v>
      </c>
      <c r="AS70" s="2">
        <v>4</v>
      </c>
      <c r="AT70" s="2" t="s">
        <v>182</v>
      </c>
      <c r="AU70" s="2" t="s">
        <v>183</v>
      </c>
      <c r="AV70" s="2">
        <v>3</v>
      </c>
      <c r="AW70" s="5">
        <v>54</v>
      </c>
      <c r="AX70" s="5">
        <v>45</v>
      </c>
      <c r="AY70" s="5">
        <v>1</v>
      </c>
      <c r="AZ70" s="5">
        <v>0.5</v>
      </c>
      <c r="BA70" s="5">
        <v>1.3</v>
      </c>
      <c r="BB70" s="5">
        <v>0.1</v>
      </c>
      <c r="BC70" s="5">
        <v>0.1</v>
      </c>
      <c r="BD70" s="2">
        <v>0</v>
      </c>
      <c r="BE70" s="5">
        <v>0.1</v>
      </c>
      <c r="BF70" s="5">
        <v>0.4</v>
      </c>
      <c r="BG70" s="5">
        <v>18.899999999999999</v>
      </c>
      <c r="BH70" s="5">
        <v>0.1</v>
      </c>
      <c r="BI70" s="5">
        <v>36.4</v>
      </c>
      <c r="BJ70" s="5">
        <v>25.7</v>
      </c>
      <c r="BK70" s="5">
        <v>8.1</v>
      </c>
      <c r="BL70" s="5">
        <v>4.5</v>
      </c>
      <c r="BM70" s="2">
        <v>0</v>
      </c>
      <c r="BN70" s="5">
        <v>3.8</v>
      </c>
      <c r="BO70" s="5">
        <v>30179</v>
      </c>
      <c r="BP70" s="5">
        <v>8310</v>
      </c>
      <c r="BQ70" s="5">
        <v>8</v>
      </c>
      <c r="BR70" s="5">
        <v>2</v>
      </c>
      <c r="BS70" s="5">
        <v>0.04</v>
      </c>
      <c r="BT70" s="5">
        <v>0.01</v>
      </c>
      <c r="BU70" s="5">
        <v>36902</v>
      </c>
      <c r="BV70" s="5">
        <v>9</v>
      </c>
      <c r="BW70" s="5">
        <v>0.05</v>
      </c>
      <c r="BX70" s="5">
        <v>424886</v>
      </c>
      <c r="BY70" s="5">
        <v>71154</v>
      </c>
      <c r="BZ70" s="5">
        <v>106</v>
      </c>
      <c r="CA70" s="5">
        <v>18</v>
      </c>
      <c r="CB70" s="5">
        <v>1.06</v>
      </c>
      <c r="CC70" s="5">
        <v>0.18</v>
      </c>
      <c r="CD70" s="5">
        <v>5</v>
      </c>
      <c r="CE70" s="5">
        <v>4</v>
      </c>
      <c r="CF70" s="5">
        <v>11</v>
      </c>
      <c r="CG70" s="5">
        <v>9</v>
      </c>
      <c r="CH70" s="5">
        <v>14</v>
      </c>
      <c r="CI70" s="5">
        <v>15</v>
      </c>
      <c r="CJ70" s="5">
        <v>11</v>
      </c>
      <c r="CK70" s="5">
        <v>12</v>
      </c>
      <c r="CL70" s="2">
        <v>0</v>
      </c>
      <c r="CM70" s="5">
        <v>21</v>
      </c>
      <c r="CN70" s="5">
        <v>24</v>
      </c>
      <c r="CO70" s="5">
        <v>9</v>
      </c>
      <c r="CP70" s="5">
        <v>29</v>
      </c>
      <c r="CQ70" s="5">
        <v>14</v>
      </c>
      <c r="CR70" s="5">
        <v>24</v>
      </c>
      <c r="CS70" s="5">
        <v>0.51837999999999995</v>
      </c>
      <c r="CT70" s="5">
        <v>0.26863999999999999</v>
      </c>
      <c r="CU70" s="2" t="s">
        <v>138</v>
      </c>
    </row>
    <row r="71" spans="1:99" s="2" customFormat="1" x14ac:dyDescent="0.25">
      <c r="A71" s="2" t="s">
        <v>603</v>
      </c>
      <c r="C71" s="2" t="s">
        <v>604</v>
      </c>
      <c r="F71" s="2">
        <v>0</v>
      </c>
      <c r="G71" s="2">
        <v>560</v>
      </c>
      <c r="H71" s="2">
        <v>0</v>
      </c>
      <c r="I71" s="2">
        <v>0</v>
      </c>
      <c r="J71" s="2">
        <v>84000</v>
      </c>
      <c r="K71" s="2">
        <v>84000</v>
      </c>
      <c r="L71" s="2">
        <f t="shared" si="23"/>
        <v>3659031600</v>
      </c>
      <c r="M71" s="2">
        <v>317.24207129000001</v>
      </c>
      <c r="N71" s="2">
        <f t="shared" si="24"/>
        <v>13819064.6253924</v>
      </c>
      <c r="O71" s="2">
        <f t="shared" si="25"/>
        <v>0.49569073639062505</v>
      </c>
      <c r="P71" s="2">
        <f t="shared" si="26"/>
        <v>1283834.2486206496</v>
      </c>
      <c r="Q71" s="2">
        <f t="shared" si="27"/>
        <v>1.2838342486206495</v>
      </c>
      <c r="R71" s="2">
        <v>6.3</v>
      </c>
      <c r="S71" s="2">
        <f t="shared" si="28"/>
        <v>16.316936999999999</v>
      </c>
      <c r="T71" s="2">
        <f t="shared" si="29"/>
        <v>4032</v>
      </c>
      <c r="U71" s="2">
        <f t="shared" si="30"/>
        <v>175644000</v>
      </c>
      <c r="V71" s="2">
        <v>22677.134569999998</v>
      </c>
      <c r="W71" s="2">
        <f t="shared" si="31"/>
        <v>6.9119906169359995</v>
      </c>
      <c r="X71" s="2">
        <f t="shared" si="32"/>
        <v>4.2949132247505801</v>
      </c>
      <c r="Y71" s="2">
        <f t="shared" si="33"/>
        <v>1.7208521252139872</v>
      </c>
      <c r="Z71" s="2">
        <f t="shared" si="34"/>
        <v>264.7814232865345</v>
      </c>
      <c r="AA71" s="2">
        <f t="shared" si="35"/>
        <v>6.671012305231655E-2</v>
      </c>
      <c r="AB71" s="2" t="e">
        <f t="shared" si="36"/>
        <v>#DIV/0!</v>
      </c>
      <c r="AC71" s="2">
        <v>0</v>
      </c>
      <c r="AD71" s="2" t="e">
        <f t="shared" si="37"/>
        <v>#DIV/0!</v>
      </c>
      <c r="AE71" s="2" t="s">
        <v>133</v>
      </c>
      <c r="AF71" s="2">
        <f t="shared" si="38"/>
        <v>12.709537494836976</v>
      </c>
      <c r="AG71" s="2">
        <f t="shared" si="39"/>
        <v>6.3123872922656226</v>
      </c>
      <c r="AH71" s="2">
        <f t="shared" si="40"/>
        <v>1.2390748982559695E-2</v>
      </c>
      <c r="AI71" s="2">
        <f t="shared" si="41"/>
        <v>3659031600</v>
      </c>
      <c r="AJ71" s="2">
        <f t="shared" si="42"/>
        <v>103612320</v>
      </c>
      <c r="AK71" s="2">
        <f t="shared" si="43"/>
        <v>103.61232</v>
      </c>
      <c r="AL71" s="2" t="s">
        <v>605</v>
      </c>
      <c r="AM71" s="2" t="s">
        <v>133</v>
      </c>
      <c r="AN71" s="2" t="s">
        <v>133</v>
      </c>
      <c r="AO71" s="2" t="s">
        <v>606</v>
      </c>
      <c r="AP71" s="2" t="s">
        <v>133</v>
      </c>
      <c r="AQ71" s="2" t="s">
        <v>133</v>
      </c>
      <c r="AR71" s="2" t="s">
        <v>133</v>
      </c>
      <c r="AS71" s="2">
        <v>0</v>
      </c>
      <c r="AT71" s="2" t="s">
        <v>133</v>
      </c>
      <c r="AU71" s="2" t="s">
        <v>133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415</v>
      </c>
    </row>
    <row r="72" spans="1:99" s="2" customFormat="1" x14ac:dyDescent="0.25">
      <c r="A72" s="2" t="s">
        <v>607</v>
      </c>
      <c r="C72" s="2" t="s">
        <v>608</v>
      </c>
      <c r="F72" s="2">
        <v>0</v>
      </c>
      <c r="G72" s="2">
        <v>80</v>
      </c>
      <c r="H72" s="2">
        <v>0</v>
      </c>
      <c r="I72" s="2">
        <v>0</v>
      </c>
      <c r="J72" s="2">
        <v>3440</v>
      </c>
      <c r="K72" s="2">
        <v>3440</v>
      </c>
      <c r="L72" s="2">
        <f t="shared" si="23"/>
        <v>149846056</v>
      </c>
      <c r="M72" s="2">
        <v>278.96635677</v>
      </c>
      <c r="N72" s="2">
        <f t="shared" si="24"/>
        <v>12151774.5009012</v>
      </c>
      <c r="O72" s="2">
        <f t="shared" si="25"/>
        <v>0.43588493245312504</v>
      </c>
      <c r="P72" s="2">
        <f t="shared" si="26"/>
        <v>1128937.7905582422</v>
      </c>
      <c r="Q72" s="2">
        <f t="shared" si="27"/>
        <v>1.1289377905582423</v>
      </c>
      <c r="R72" s="2">
        <v>1</v>
      </c>
      <c r="S72" s="2">
        <f t="shared" si="28"/>
        <v>2.5899899999999998</v>
      </c>
      <c r="T72" s="2">
        <f t="shared" si="29"/>
        <v>640</v>
      </c>
      <c r="U72" s="2">
        <f t="shared" si="30"/>
        <v>27880000</v>
      </c>
      <c r="V72" s="2">
        <v>21865.653504000002</v>
      </c>
      <c r="W72" s="2">
        <f t="shared" si="31"/>
        <v>6.6646511880192003</v>
      </c>
      <c r="X72" s="2">
        <f t="shared" si="32"/>
        <v>4.1412235797365762</v>
      </c>
      <c r="Y72" s="2">
        <f t="shared" si="33"/>
        <v>1.7694459864053469</v>
      </c>
      <c r="Z72" s="2">
        <f t="shared" si="34"/>
        <v>12.331207758083984</v>
      </c>
      <c r="AA72" s="2">
        <f t="shared" si="35"/>
        <v>1.5706769474724942</v>
      </c>
      <c r="AB72" s="2" t="e">
        <f t="shared" si="36"/>
        <v>#DIV/0!</v>
      </c>
      <c r="AC72" s="2">
        <v>0</v>
      </c>
      <c r="AD72" s="2" t="e">
        <f t="shared" si="37"/>
        <v>#DIV/0!</v>
      </c>
      <c r="AE72" s="2">
        <v>25.224299999999999</v>
      </c>
      <c r="AF72" s="2">
        <f t="shared" si="38"/>
        <v>2.2941834542710189</v>
      </c>
      <c r="AG72" s="2">
        <f t="shared" si="39"/>
        <v>0.31349542869872704</v>
      </c>
      <c r="AH72" s="2">
        <f t="shared" si="40"/>
        <v>0.26605992012724872</v>
      </c>
      <c r="AI72" s="2">
        <f t="shared" si="41"/>
        <v>149846056</v>
      </c>
      <c r="AJ72" s="2">
        <f t="shared" si="42"/>
        <v>4243171.2</v>
      </c>
      <c r="AK72" s="2">
        <f t="shared" si="43"/>
        <v>4.2431711999999999</v>
      </c>
      <c r="AL72" s="2" t="s">
        <v>589</v>
      </c>
      <c r="AM72" s="2" t="s">
        <v>133</v>
      </c>
      <c r="AN72" s="2" t="s">
        <v>133</v>
      </c>
      <c r="AO72" s="2" t="s">
        <v>590</v>
      </c>
      <c r="AP72" s="2" t="s">
        <v>591</v>
      </c>
      <c r="AQ72" s="2" t="s">
        <v>592</v>
      </c>
      <c r="AR72" s="2" t="s">
        <v>593</v>
      </c>
      <c r="AS72" s="2">
        <v>1</v>
      </c>
      <c r="AT72" s="2" t="s">
        <v>594</v>
      </c>
      <c r="AU72" s="2" t="s">
        <v>133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2017-01-29T16:38:58Z</dcterms:created>
  <dcterms:modified xsi:type="dcterms:W3CDTF">2017-01-29T16:39:32Z</dcterms:modified>
</cp:coreProperties>
</file>