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35" i="1" l="1"/>
  <c r="AJ35" i="1"/>
  <c r="AI35" i="1"/>
  <c r="AH35" i="1"/>
  <c r="X35" i="1"/>
  <c r="Y35" i="1" s="1"/>
  <c r="W35" i="1"/>
  <c r="AA35" i="1" s="1"/>
  <c r="U35" i="1"/>
  <c r="T35" i="1"/>
  <c r="AF35" i="1" s="1"/>
  <c r="S35" i="1"/>
  <c r="Q35" i="1"/>
  <c r="P35" i="1"/>
  <c r="O35" i="1"/>
  <c r="N35" i="1"/>
  <c r="L35" i="1"/>
  <c r="Z35" i="1" s="1"/>
  <c r="E35" i="1"/>
  <c r="AJ34" i="1"/>
  <c r="AK34" i="1" s="1"/>
  <c r="AI34" i="1"/>
  <c r="AF34" i="1"/>
  <c r="Z34" i="1"/>
  <c r="X34" i="1"/>
  <c r="W34" i="1"/>
  <c r="U34" i="1"/>
  <c r="T34" i="1"/>
  <c r="S34" i="1"/>
  <c r="Q34" i="1"/>
  <c r="P34" i="1"/>
  <c r="AH34" i="1" s="1"/>
  <c r="O34" i="1"/>
  <c r="Y34" i="1" s="1"/>
  <c r="N34" i="1"/>
  <c r="L34" i="1"/>
  <c r="E34" i="1"/>
  <c r="AK33" i="1"/>
  <c r="AJ33" i="1"/>
  <c r="AI33" i="1"/>
  <c r="AH33" i="1"/>
  <c r="X33" i="1"/>
  <c r="Y33" i="1" s="1"/>
  <c r="W33" i="1"/>
  <c r="AA33" i="1" s="1"/>
  <c r="U33" i="1"/>
  <c r="T33" i="1"/>
  <c r="AF33" i="1" s="1"/>
  <c r="S33" i="1"/>
  <c r="Q33" i="1"/>
  <c r="P33" i="1"/>
  <c r="O33" i="1"/>
  <c r="N33" i="1"/>
  <c r="L33" i="1"/>
  <c r="E33" i="1"/>
  <c r="AJ32" i="1"/>
  <c r="AK32" i="1" s="1"/>
  <c r="AI32" i="1"/>
  <c r="AF32" i="1"/>
  <c r="Z32" i="1"/>
  <c r="X32" i="1"/>
  <c r="W32" i="1"/>
  <c r="U32" i="1"/>
  <c r="T32" i="1"/>
  <c r="S32" i="1"/>
  <c r="Q32" i="1"/>
  <c r="P32" i="1"/>
  <c r="O32" i="1"/>
  <c r="Y32" i="1" s="1"/>
  <c r="N32" i="1"/>
  <c r="L32" i="1"/>
  <c r="E32" i="1"/>
  <c r="AK31" i="1"/>
  <c r="AJ31" i="1"/>
  <c r="AI31" i="1"/>
  <c r="AH31" i="1"/>
  <c r="X31" i="1"/>
  <c r="Y31" i="1" s="1"/>
  <c r="W31" i="1"/>
  <c r="AA31" i="1" s="1"/>
  <c r="U31" i="1"/>
  <c r="T31" i="1"/>
  <c r="AF31" i="1" s="1"/>
  <c r="S31" i="1"/>
  <c r="Q31" i="1"/>
  <c r="P31" i="1"/>
  <c r="O31" i="1"/>
  <c r="N31" i="1"/>
  <c r="L31" i="1"/>
  <c r="E31" i="1"/>
  <c r="AJ30" i="1"/>
  <c r="AK30" i="1" s="1"/>
  <c r="AI30" i="1"/>
  <c r="AF30" i="1"/>
  <c r="X30" i="1"/>
  <c r="W30" i="1"/>
  <c r="AA30" i="1" s="1"/>
  <c r="U30" i="1"/>
  <c r="T30" i="1"/>
  <c r="S30" i="1"/>
  <c r="Q30" i="1"/>
  <c r="P30" i="1"/>
  <c r="O30" i="1"/>
  <c r="Y30" i="1" s="1"/>
  <c r="N30" i="1"/>
  <c r="L30" i="1"/>
  <c r="Z30" i="1" s="1"/>
  <c r="E30" i="1"/>
  <c r="AK29" i="1"/>
  <c r="AJ29" i="1"/>
  <c r="AI29" i="1"/>
  <c r="AH29" i="1"/>
  <c r="X29" i="1"/>
  <c r="Y29" i="1" s="1"/>
  <c r="W29" i="1"/>
  <c r="AA29" i="1" s="1"/>
  <c r="U29" i="1"/>
  <c r="T29" i="1"/>
  <c r="AF29" i="1" s="1"/>
  <c r="S29" i="1"/>
  <c r="Q29" i="1"/>
  <c r="P29" i="1"/>
  <c r="O29" i="1"/>
  <c r="N29" i="1"/>
  <c r="L29" i="1"/>
  <c r="Z29" i="1" s="1"/>
  <c r="AB29" i="1" s="1"/>
  <c r="E29" i="1"/>
  <c r="AJ28" i="1"/>
  <c r="AK28" i="1" s="1"/>
  <c r="AI28" i="1"/>
  <c r="AF28" i="1"/>
  <c r="X28" i="1"/>
  <c r="W28" i="1"/>
  <c r="AA28" i="1" s="1"/>
  <c r="U28" i="1"/>
  <c r="T28" i="1"/>
  <c r="S28" i="1"/>
  <c r="Q28" i="1"/>
  <c r="P28" i="1"/>
  <c r="AH28" i="1" s="1"/>
  <c r="O28" i="1"/>
  <c r="Y28" i="1" s="1"/>
  <c r="N28" i="1"/>
  <c r="L28" i="1"/>
  <c r="Z28" i="1" s="1"/>
  <c r="E28" i="1"/>
  <c r="AK27" i="1"/>
  <c r="AJ27" i="1"/>
  <c r="AI27" i="1"/>
  <c r="AH27" i="1"/>
  <c r="X27" i="1"/>
  <c r="W27" i="1"/>
  <c r="AA27" i="1" s="1"/>
  <c r="U27" i="1"/>
  <c r="T27" i="1"/>
  <c r="AF27" i="1" s="1"/>
  <c r="S27" i="1"/>
  <c r="Q27" i="1"/>
  <c r="P27" i="1"/>
  <c r="O27" i="1"/>
  <c r="Y27" i="1" s="1"/>
  <c r="N27" i="1"/>
  <c r="L27" i="1"/>
  <c r="E27" i="1"/>
  <c r="AK26" i="1"/>
  <c r="AJ26" i="1"/>
  <c r="AI26" i="1"/>
  <c r="AF26" i="1"/>
  <c r="X26" i="1"/>
  <c r="W26" i="1"/>
  <c r="AA26" i="1" s="1"/>
  <c r="U26" i="1"/>
  <c r="T26" i="1"/>
  <c r="S26" i="1"/>
  <c r="Q26" i="1"/>
  <c r="P26" i="1"/>
  <c r="AH26" i="1" s="1"/>
  <c r="O26" i="1"/>
  <c r="Y26" i="1" s="1"/>
  <c r="N26" i="1"/>
  <c r="L26" i="1"/>
  <c r="Z26" i="1" s="1"/>
  <c r="E26" i="1"/>
  <c r="AK25" i="1"/>
  <c r="AJ25" i="1"/>
  <c r="AI25" i="1"/>
  <c r="AH25" i="1"/>
  <c r="X25" i="1"/>
  <c r="W25" i="1"/>
  <c r="AA25" i="1" s="1"/>
  <c r="U25" i="1"/>
  <c r="T25" i="1"/>
  <c r="AF25" i="1" s="1"/>
  <c r="S25" i="1"/>
  <c r="Q25" i="1"/>
  <c r="P25" i="1"/>
  <c r="O25" i="1"/>
  <c r="Y25" i="1" s="1"/>
  <c r="N25" i="1"/>
  <c r="L25" i="1"/>
  <c r="E25" i="1"/>
  <c r="AK24" i="1"/>
  <c r="AJ24" i="1"/>
  <c r="AI24" i="1"/>
  <c r="AF24" i="1"/>
  <c r="X24" i="1"/>
  <c r="W24" i="1"/>
  <c r="AA24" i="1" s="1"/>
  <c r="U24" i="1"/>
  <c r="T24" i="1"/>
  <c r="S24" i="1"/>
  <c r="Q24" i="1"/>
  <c r="P24" i="1"/>
  <c r="AH24" i="1" s="1"/>
  <c r="O24" i="1"/>
  <c r="Y24" i="1" s="1"/>
  <c r="N24" i="1"/>
  <c r="L24" i="1"/>
  <c r="Z24" i="1" s="1"/>
  <c r="E24" i="1"/>
  <c r="AK23" i="1"/>
  <c r="AJ23" i="1"/>
  <c r="AI23" i="1"/>
  <c r="AH23" i="1"/>
  <c r="X23" i="1"/>
  <c r="W23" i="1"/>
  <c r="AA23" i="1" s="1"/>
  <c r="U23" i="1"/>
  <c r="T23" i="1"/>
  <c r="AF23" i="1" s="1"/>
  <c r="S23" i="1"/>
  <c r="Q23" i="1"/>
  <c r="P23" i="1"/>
  <c r="O23" i="1"/>
  <c r="Y23" i="1" s="1"/>
  <c r="N23" i="1"/>
  <c r="L23" i="1"/>
  <c r="E23" i="1"/>
  <c r="AK22" i="1"/>
  <c r="AJ22" i="1"/>
  <c r="AI22" i="1"/>
  <c r="AF22" i="1"/>
  <c r="X22" i="1"/>
  <c r="W22" i="1"/>
  <c r="AA22" i="1" s="1"/>
  <c r="U22" i="1"/>
  <c r="T22" i="1"/>
  <c r="S22" i="1"/>
  <c r="Q22" i="1"/>
  <c r="P22" i="1"/>
  <c r="AH22" i="1" s="1"/>
  <c r="O22" i="1"/>
  <c r="Y22" i="1" s="1"/>
  <c r="N22" i="1"/>
  <c r="L22" i="1"/>
  <c r="Z22" i="1" s="1"/>
  <c r="E22" i="1"/>
  <c r="AK21" i="1"/>
  <c r="AJ21" i="1"/>
  <c r="AI21" i="1"/>
  <c r="AH21" i="1"/>
  <c r="X21" i="1"/>
  <c r="W21" i="1"/>
  <c r="AA21" i="1" s="1"/>
  <c r="U21" i="1"/>
  <c r="T21" i="1"/>
  <c r="AF21" i="1" s="1"/>
  <c r="S21" i="1"/>
  <c r="Q21" i="1"/>
  <c r="P21" i="1"/>
  <c r="O21" i="1"/>
  <c r="Y21" i="1" s="1"/>
  <c r="N21" i="1"/>
  <c r="L21" i="1"/>
  <c r="E21" i="1"/>
  <c r="AK20" i="1"/>
  <c r="AJ20" i="1"/>
  <c r="AI20" i="1"/>
  <c r="AF20" i="1"/>
  <c r="X20" i="1"/>
  <c r="W20" i="1"/>
  <c r="AA20" i="1" s="1"/>
  <c r="U20" i="1"/>
  <c r="T20" i="1"/>
  <c r="S20" i="1"/>
  <c r="Q20" i="1"/>
  <c r="P20" i="1"/>
  <c r="AH20" i="1" s="1"/>
  <c r="O20" i="1"/>
  <c r="Y20" i="1" s="1"/>
  <c r="N20" i="1"/>
  <c r="L20" i="1"/>
  <c r="Z20" i="1" s="1"/>
  <c r="E20" i="1"/>
  <c r="AK19" i="1"/>
  <c r="AJ19" i="1"/>
  <c r="AI19" i="1"/>
  <c r="AH19" i="1"/>
  <c r="X19" i="1"/>
  <c r="W19" i="1"/>
  <c r="AA19" i="1" s="1"/>
  <c r="U19" i="1"/>
  <c r="T19" i="1"/>
  <c r="AF19" i="1" s="1"/>
  <c r="S19" i="1"/>
  <c r="Q19" i="1"/>
  <c r="P19" i="1"/>
  <c r="O19" i="1"/>
  <c r="Y19" i="1" s="1"/>
  <c r="N19" i="1"/>
  <c r="L19" i="1"/>
  <c r="E19" i="1"/>
  <c r="AK18" i="1"/>
  <c r="AJ18" i="1"/>
  <c r="AI18" i="1"/>
  <c r="AF18" i="1"/>
  <c r="X18" i="1"/>
  <c r="W18" i="1"/>
  <c r="AA18" i="1" s="1"/>
  <c r="U18" i="1"/>
  <c r="T18" i="1"/>
  <c r="S18" i="1"/>
  <c r="Q18" i="1"/>
  <c r="P18" i="1"/>
  <c r="AH18" i="1" s="1"/>
  <c r="O18" i="1"/>
  <c r="Y18" i="1" s="1"/>
  <c r="N18" i="1"/>
  <c r="L18" i="1"/>
  <c r="Z18" i="1" s="1"/>
  <c r="E18" i="1"/>
  <c r="AK17" i="1"/>
  <c r="AJ17" i="1"/>
  <c r="AI17" i="1"/>
  <c r="AH17" i="1"/>
  <c r="X17" i="1"/>
  <c r="W17" i="1"/>
  <c r="AA17" i="1" s="1"/>
  <c r="U17" i="1"/>
  <c r="T17" i="1"/>
  <c r="AF17" i="1" s="1"/>
  <c r="S17" i="1"/>
  <c r="Q17" i="1"/>
  <c r="P17" i="1"/>
  <c r="O17" i="1"/>
  <c r="Y17" i="1" s="1"/>
  <c r="N17" i="1"/>
  <c r="L17" i="1"/>
  <c r="E17" i="1"/>
  <c r="AK16" i="1"/>
  <c r="AJ16" i="1"/>
  <c r="AI16" i="1"/>
  <c r="AF16" i="1"/>
  <c r="X16" i="1"/>
  <c r="W16" i="1"/>
  <c r="AA16" i="1" s="1"/>
  <c r="U16" i="1"/>
  <c r="T16" i="1"/>
  <c r="S16" i="1"/>
  <c r="Q16" i="1"/>
  <c r="P16" i="1"/>
  <c r="AH16" i="1" s="1"/>
  <c r="O16" i="1"/>
  <c r="Y16" i="1" s="1"/>
  <c r="N16" i="1"/>
  <c r="L16" i="1"/>
  <c r="Z16" i="1" s="1"/>
  <c r="E16" i="1"/>
  <c r="AK15" i="1"/>
  <c r="AJ15" i="1"/>
  <c r="AI15" i="1"/>
  <c r="AH15" i="1"/>
  <c r="X15" i="1"/>
  <c r="W15" i="1"/>
  <c r="AA15" i="1" s="1"/>
  <c r="U15" i="1"/>
  <c r="T15" i="1"/>
  <c r="AF15" i="1" s="1"/>
  <c r="S15" i="1"/>
  <c r="Q15" i="1"/>
  <c r="P15" i="1"/>
  <c r="O15" i="1"/>
  <c r="Y15" i="1" s="1"/>
  <c r="N15" i="1"/>
  <c r="L15" i="1"/>
  <c r="E15" i="1"/>
  <c r="AK14" i="1"/>
  <c r="AJ14" i="1"/>
  <c r="AI14" i="1"/>
  <c r="AF14" i="1"/>
  <c r="X14" i="1"/>
  <c r="W14" i="1"/>
  <c r="AA14" i="1" s="1"/>
  <c r="U14" i="1"/>
  <c r="T14" i="1"/>
  <c r="S14" i="1"/>
  <c r="Q14" i="1"/>
  <c r="P14" i="1"/>
  <c r="AH14" i="1" s="1"/>
  <c r="O14" i="1"/>
  <c r="Y14" i="1" s="1"/>
  <c r="N14" i="1"/>
  <c r="L14" i="1"/>
  <c r="Z14" i="1" s="1"/>
  <c r="E14" i="1"/>
  <c r="AK13" i="1"/>
  <c r="AJ13" i="1"/>
  <c r="AI13" i="1"/>
  <c r="AH13" i="1"/>
  <c r="X13" i="1"/>
  <c r="W13" i="1"/>
  <c r="AA13" i="1" s="1"/>
  <c r="U13" i="1"/>
  <c r="T13" i="1"/>
  <c r="AF13" i="1" s="1"/>
  <c r="S13" i="1"/>
  <c r="Q13" i="1"/>
  <c r="P13" i="1"/>
  <c r="O13" i="1"/>
  <c r="Y13" i="1" s="1"/>
  <c r="N13" i="1"/>
  <c r="L13" i="1"/>
  <c r="E13" i="1"/>
  <c r="AK12" i="1"/>
  <c r="AJ12" i="1"/>
  <c r="AI12" i="1"/>
  <c r="AF12" i="1"/>
  <c r="X12" i="1"/>
  <c r="W12" i="1"/>
  <c r="AA12" i="1" s="1"/>
  <c r="U12" i="1"/>
  <c r="T12" i="1"/>
  <c r="S12" i="1"/>
  <c r="Q12" i="1"/>
  <c r="P12" i="1"/>
  <c r="AH12" i="1" s="1"/>
  <c r="O12" i="1"/>
  <c r="Y12" i="1" s="1"/>
  <c r="N12" i="1"/>
  <c r="L12" i="1"/>
  <c r="Z12" i="1" s="1"/>
  <c r="E12" i="1"/>
  <c r="AK11" i="1"/>
  <c r="AJ11" i="1"/>
  <c r="AI11" i="1"/>
  <c r="AH11" i="1"/>
  <c r="X11" i="1"/>
  <c r="W11" i="1"/>
  <c r="AA11" i="1" s="1"/>
  <c r="U11" i="1"/>
  <c r="T11" i="1"/>
  <c r="AF11" i="1" s="1"/>
  <c r="S11" i="1"/>
  <c r="Q11" i="1"/>
  <c r="P11" i="1"/>
  <c r="O11" i="1"/>
  <c r="Y11" i="1" s="1"/>
  <c r="N11" i="1"/>
  <c r="L11" i="1"/>
  <c r="E11" i="1"/>
  <c r="AK10" i="1"/>
  <c r="AJ10" i="1"/>
  <c r="AI10" i="1"/>
  <c r="AF10" i="1"/>
  <c r="X10" i="1"/>
  <c r="W10" i="1"/>
  <c r="AA10" i="1" s="1"/>
  <c r="U10" i="1"/>
  <c r="T10" i="1"/>
  <c r="S10" i="1"/>
  <c r="Q10" i="1"/>
  <c r="P10" i="1"/>
  <c r="AH10" i="1" s="1"/>
  <c r="O10" i="1"/>
  <c r="Y10" i="1" s="1"/>
  <c r="N10" i="1"/>
  <c r="L10" i="1"/>
  <c r="Z10" i="1" s="1"/>
  <c r="E10" i="1"/>
  <c r="AK9" i="1"/>
  <c r="AJ9" i="1"/>
  <c r="AI9" i="1"/>
  <c r="AH9" i="1"/>
  <c r="X9" i="1"/>
  <c r="W9" i="1"/>
  <c r="AA9" i="1" s="1"/>
  <c r="U9" i="1"/>
  <c r="T9" i="1"/>
  <c r="AF9" i="1" s="1"/>
  <c r="S9" i="1"/>
  <c r="Q9" i="1"/>
  <c r="P9" i="1"/>
  <c r="O9" i="1"/>
  <c r="Y9" i="1" s="1"/>
  <c r="N9" i="1"/>
  <c r="L9" i="1"/>
  <c r="E9" i="1"/>
  <c r="AK8" i="1"/>
  <c r="AJ8" i="1"/>
  <c r="AI8" i="1"/>
  <c r="AF8" i="1"/>
  <c r="X8" i="1"/>
  <c r="W8" i="1"/>
  <c r="AA8" i="1" s="1"/>
  <c r="U8" i="1"/>
  <c r="T8" i="1"/>
  <c r="S8" i="1"/>
  <c r="Q8" i="1"/>
  <c r="P8" i="1"/>
  <c r="AH8" i="1" s="1"/>
  <c r="O8" i="1"/>
  <c r="Y8" i="1" s="1"/>
  <c r="N8" i="1"/>
  <c r="L8" i="1"/>
  <c r="Z8" i="1" s="1"/>
  <c r="E8" i="1"/>
  <c r="AK7" i="1"/>
  <c r="AJ7" i="1"/>
  <c r="AI7" i="1"/>
  <c r="AH7" i="1"/>
  <c r="X7" i="1"/>
  <c r="W7" i="1"/>
  <c r="AA7" i="1" s="1"/>
  <c r="U7" i="1"/>
  <c r="T7" i="1"/>
  <c r="AF7" i="1" s="1"/>
  <c r="S7" i="1"/>
  <c r="Q7" i="1"/>
  <c r="P7" i="1"/>
  <c r="O7" i="1"/>
  <c r="Y7" i="1" s="1"/>
  <c r="N7" i="1"/>
  <c r="L7" i="1"/>
  <c r="E7" i="1"/>
  <c r="AK6" i="1"/>
  <c r="AJ6" i="1"/>
  <c r="AI6" i="1"/>
  <c r="AF6" i="1"/>
  <c r="X6" i="1"/>
  <c r="W6" i="1"/>
  <c r="AA6" i="1" s="1"/>
  <c r="U6" i="1"/>
  <c r="T6" i="1"/>
  <c r="S6" i="1"/>
  <c r="Q6" i="1"/>
  <c r="P6" i="1"/>
  <c r="AH6" i="1" s="1"/>
  <c r="O6" i="1"/>
  <c r="Y6" i="1" s="1"/>
  <c r="N6" i="1"/>
  <c r="L6" i="1"/>
  <c r="Z6" i="1" s="1"/>
  <c r="E6" i="1"/>
  <c r="AK5" i="1"/>
  <c r="AJ5" i="1"/>
  <c r="AI5" i="1"/>
  <c r="AH5" i="1"/>
  <c r="X5" i="1"/>
  <c r="W5" i="1"/>
  <c r="AA5" i="1" s="1"/>
  <c r="U5" i="1"/>
  <c r="T5" i="1"/>
  <c r="AF5" i="1" s="1"/>
  <c r="S5" i="1"/>
  <c r="Q5" i="1"/>
  <c r="P5" i="1"/>
  <c r="O5" i="1"/>
  <c r="Y5" i="1" s="1"/>
  <c r="N5" i="1"/>
  <c r="L5" i="1"/>
  <c r="E5" i="1"/>
  <c r="AK4" i="1"/>
  <c r="AJ4" i="1"/>
  <c r="AI4" i="1"/>
  <c r="AF4" i="1"/>
  <c r="X4" i="1"/>
  <c r="W4" i="1"/>
  <c r="AA4" i="1" s="1"/>
  <c r="U4" i="1"/>
  <c r="T4" i="1"/>
  <c r="S4" i="1"/>
  <c r="Q4" i="1"/>
  <c r="P4" i="1"/>
  <c r="AH4" i="1" s="1"/>
  <c r="O4" i="1"/>
  <c r="Y4" i="1" s="1"/>
  <c r="N4" i="1"/>
  <c r="L4" i="1"/>
  <c r="Z4" i="1" s="1"/>
  <c r="E4" i="1"/>
  <c r="AK3" i="1"/>
  <c r="AJ3" i="1"/>
  <c r="AI3" i="1"/>
  <c r="AH3" i="1"/>
  <c r="X3" i="1"/>
  <c r="W3" i="1"/>
  <c r="AA3" i="1" s="1"/>
  <c r="U3" i="1"/>
  <c r="T3" i="1"/>
  <c r="AF3" i="1" s="1"/>
  <c r="S3" i="1"/>
  <c r="Q3" i="1"/>
  <c r="P3" i="1"/>
  <c r="O3" i="1"/>
  <c r="Y3" i="1" s="1"/>
  <c r="N3" i="1"/>
  <c r="L3" i="1"/>
  <c r="E3" i="1"/>
  <c r="AD30" i="1" l="1"/>
  <c r="AB30" i="1"/>
  <c r="AG30" i="1"/>
  <c r="AD6" i="1"/>
  <c r="AB6" i="1"/>
  <c r="AG6" i="1"/>
  <c r="AD10" i="1"/>
  <c r="AB10" i="1"/>
  <c r="AG10" i="1"/>
  <c r="AD14" i="1"/>
  <c r="AB14" i="1"/>
  <c r="AG14" i="1"/>
  <c r="AD18" i="1"/>
  <c r="AB18" i="1"/>
  <c r="AG18" i="1"/>
  <c r="AD22" i="1"/>
  <c r="AB22" i="1"/>
  <c r="AG22" i="1"/>
  <c r="AD26" i="1"/>
  <c r="AB26" i="1"/>
  <c r="AG26" i="1"/>
  <c r="AD4" i="1"/>
  <c r="AB4" i="1"/>
  <c r="AG4" i="1"/>
  <c r="AD8" i="1"/>
  <c r="AB8" i="1"/>
  <c r="AG8" i="1"/>
  <c r="AD12" i="1"/>
  <c r="AB12" i="1"/>
  <c r="AG12" i="1"/>
  <c r="AD16" i="1"/>
  <c r="AB16" i="1"/>
  <c r="AG16" i="1"/>
  <c r="AD20" i="1"/>
  <c r="AB20" i="1"/>
  <c r="AG20" i="1"/>
  <c r="AD24" i="1"/>
  <c r="AB24" i="1"/>
  <c r="AG24" i="1"/>
  <c r="AD28" i="1"/>
  <c r="AB28" i="1"/>
  <c r="AG28" i="1"/>
  <c r="AD34" i="1"/>
  <c r="AB34" i="1"/>
  <c r="AG34" i="1"/>
  <c r="AD32" i="1"/>
  <c r="AB32" i="1"/>
  <c r="AG32" i="1"/>
  <c r="AG35" i="1"/>
  <c r="AD35" i="1"/>
  <c r="Z3" i="1"/>
  <c r="Z5" i="1"/>
  <c r="Z7" i="1"/>
  <c r="Z9" i="1"/>
  <c r="Z11" i="1"/>
  <c r="Z13" i="1"/>
  <c r="Z15" i="1"/>
  <c r="Z17" i="1"/>
  <c r="Z19" i="1"/>
  <c r="Z21" i="1"/>
  <c r="Z23" i="1"/>
  <c r="Z25" i="1"/>
  <c r="Z27" i="1"/>
  <c r="AH32" i="1"/>
  <c r="Z33" i="1"/>
  <c r="AA34" i="1"/>
  <c r="AG29" i="1"/>
  <c r="AD29" i="1"/>
  <c r="AH30" i="1"/>
  <c r="Z31" i="1"/>
  <c r="AA32" i="1"/>
  <c r="AB35" i="1"/>
  <c r="AG33" i="1" l="1"/>
  <c r="AD33" i="1"/>
  <c r="AB33" i="1"/>
  <c r="AG23" i="1"/>
  <c r="AD23" i="1"/>
  <c r="AB23" i="1"/>
  <c r="AG15" i="1"/>
  <c r="AD15" i="1"/>
  <c r="AB15" i="1"/>
  <c r="AG7" i="1"/>
  <c r="AD7" i="1"/>
  <c r="AB7" i="1"/>
  <c r="AG21" i="1"/>
  <c r="AD21" i="1"/>
  <c r="AB21" i="1"/>
  <c r="AG13" i="1"/>
  <c r="AD13" i="1"/>
  <c r="AB13" i="1"/>
  <c r="AG5" i="1"/>
  <c r="AB5" i="1"/>
  <c r="AD5" i="1"/>
  <c r="AG27" i="1"/>
  <c r="AD27" i="1"/>
  <c r="AB27" i="1"/>
  <c r="AG19" i="1"/>
  <c r="AD19" i="1"/>
  <c r="AB19" i="1"/>
  <c r="AG11" i="1"/>
  <c r="AB11" i="1"/>
  <c r="AD11" i="1"/>
  <c r="AG3" i="1"/>
  <c r="AD3" i="1"/>
  <c r="AB3" i="1"/>
  <c r="AG31" i="1"/>
  <c r="AD31" i="1"/>
  <c r="AB31" i="1"/>
  <c r="AG25" i="1"/>
  <c r="AD25" i="1"/>
  <c r="AB25" i="1"/>
  <c r="AG17" i="1"/>
  <c r="AD17" i="1"/>
  <c r="AB17" i="1"/>
  <c r="AG9" i="1"/>
  <c r="AB9" i="1"/>
  <c r="AD9" i="1"/>
</calcChain>
</file>

<file path=xl/sharedStrings.xml><?xml version="1.0" encoding="utf-8"?>
<sst xmlns="http://schemas.openxmlformats.org/spreadsheetml/2006/main" count="621" uniqueCount="373">
  <si>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</si>
  <si>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</si>
  <si>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</si>
  <si>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</si>
  <si>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</si>
  <si>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</si>
  <si>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</si>
  <si>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</si>
  <si>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</si>
  <si>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</si>
  <si>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</si>
  <si>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</si>
  <si>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</si>
  <si>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</si>
  <si>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</si>
  <si>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</si>
  <si>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</si>
  <si>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</si>
  <si>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</si>
  <si>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</si>
  <si>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</si>
  <si>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</si>
  <si>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</si>
  <si>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</si>
  <si>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</si>
  <si>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</si>
  <si>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</si>
  <si>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</si>
  <si>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</si>
  <si>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</si>
  <si>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</si>
  <si>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</si>
  <si>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</si>
  <si>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</si>
  <si>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</si>
  <si>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</si>
  <si>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</si>
  <si>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</si>
  <si>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</si>
  <si>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</si>
  <si>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</si>
  <si>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</si>
  <si>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</si>
  <si>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</si>
  <si>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</si>
  <si>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</si>
  <si>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</si>
  <si>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</si>
  <si>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</si>
  <si>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</si>
  <si>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</si>
  <si>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</si>
  <si>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</si>
  <si>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</si>
  <si>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</si>
  <si>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</si>
  <si>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</si>
  <si>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</si>
  <si>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</si>
  <si>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</si>
  <si>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</si>
  <si>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</si>
  <si>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</si>
  <si>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</si>
  <si>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</si>
  <si>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</si>
  <si>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</si>
  <si>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</si>
  <si>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</si>
  <si>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</si>
  <si>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</si>
  <si>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</si>
  <si>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</si>
  <si>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</si>
  <si>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</si>
  <si>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</si>
  <si>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</si>
  <si>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</si>
  <si>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</si>
  <si>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</si>
  <si>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</si>
  <si>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</si>
  <si>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</si>
  <si>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</si>
  <si>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</si>
  <si>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</si>
  <si>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</si>
  <si>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</si>
  <si>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</si>
  <si>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</si>
  <si>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</si>
  <si>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</si>
  <si>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</si>
  <si>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</si>
  <si>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</si>
  <si>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</si>
  <si>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</si>
  <si>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</si>
  <si>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</si>
  <si>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</si>
  <si>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</si>
  <si>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</si>
  <si>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</si>
  <si>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</si>
  <si>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</si>
  <si>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</si>
  <si>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</si>
  <si>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</si>
  <si>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</si>
  <si>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</si>
  <si>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</si>
  <si>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</si>
  <si>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</si>
  <si>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</si>
  <si>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</si>
  <si>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</si>
  <si>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</si>
  <si>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</si>
  <si>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</si>
  <si>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</si>
  <si>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</si>
  <si>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</si>
  <si>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</si>
  <si>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</si>
  <si>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</si>
  <si>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</si>
  <si>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</si>
  <si>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</si>
  <si>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</si>
  <si>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</si>
  <si>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</si>
  <si>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HAWK SPRINGS</t>
  </si>
  <si>
    <t>ENL OF 1307R</t>
  </si>
  <si>
    <t>WY00003</t>
  </si>
  <si>
    <t>3.845</t>
  </si>
  <si>
    <t>1364</t>
  </si>
  <si>
    <t>Hawk Springs Reservoir</t>
  </si>
  <si>
    <t>10180012000872</t>
  </si>
  <si>
    <t>22568</t>
  </si>
  <si>
    <t>10180012</t>
  </si>
  <si>
    <t>0.28</t>
  </si>
  <si>
    <t>10180012025</t>
  </si>
  <si>
    <t>23375</t>
  </si>
  <si>
    <t>Surface area from NID</t>
  </si>
  <si>
    <t>WHEATLAND NO. 3</t>
  </si>
  <si>
    <t>POST LAKE</t>
  </si>
  <si>
    <t>WY00011</t>
  </si>
  <si>
    <t>9.59</t>
  </si>
  <si>
    <t>ND</t>
  </si>
  <si>
    <t>Wheatland Reservoir Number 3</t>
  </si>
  <si>
    <t>10180010007941</t>
  </si>
  <si>
    <t>25791</t>
  </si>
  <si>
    <t>10180011</t>
  </si>
  <si>
    <t>10180011029</t>
  </si>
  <si>
    <t>26642</t>
  </si>
  <si>
    <t>WYOMING DEVELOPMENT COMPANY NO. 1</t>
  </si>
  <si>
    <t>WHEATLAND NO. 1, ENL OF 5387R</t>
  </si>
  <si>
    <t>WY00091</t>
  </si>
  <si>
    <t>1.557</t>
  </si>
  <si>
    <t>Reservoir Number 1</t>
  </si>
  <si>
    <t>10180011001334</t>
  </si>
  <si>
    <t>GLOWMILL</t>
  </si>
  <si>
    <t>ENL OF 1989R</t>
  </si>
  <si>
    <t>WY00104</t>
  </si>
  <si>
    <t>LAPRELE</t>
  </si>
  <si>
    <t>ENL OF 728R</t>
  </si>
  <si>
    <t>WY00204</t>
  </si>
  <si>
    <t>2.498</t>
  </si>
  <si>
    <t>10180007012060</t>
  </si>
  <si>
    <t>22386</t>
  </si>
  <si>
    <t>10180007</t>
  </si>
  <si>
    <t>0.22</t>
  </si>
  <si>
    <t>10180007055</t>
  </si>
  <si>
    <t>23192</t>
  </si>
  <si>
    <t>SARATOGA LAKE</t>
  </si>
  <si>
    <t>ENL OF 5706R</t>
  </si>
  <si>
    <t>WY00229</t>
  </si>
  <si>
    <t>1.13</t>
  </si>
  <si>
    <t>Saratoga Reservoir</t>
  </si>
  <si>
    <t>10180002002049</t>
  </si>
  <si>
    <t>BOSLER</t>
  </si>
  <si>
    <t>DIAMOND LAKE, ENL OF 6082R</t>
  </si>
  <si>
    <t>WY00333</t>
  </si>
  <si>
    <t>DUTTON CREEK</t>
  </si>
  <si>
    <t>ENL 1215R</t>
  </si>
  <si>
    <t>WY00354</t>
  </si>
  <si>
    <t>INDIAN LAKE</t>
  </si>
  <si>
    <t>WY01239</t>
  </si>
  <si>
    <t>LAKE VIVA NAUGHTON</t>
  </si>
  <si>
    <t>ENL OF 6418R ALSO SEE 7599R</t>
  </si>
  <si>
    <t>WY01281</t>
  </si>
  <si>
    <t>5.623</t>
  </si>
  <si>
    <t>7240</t>
  </si>
  <si>
    <t>Lake Viva Naughton</t>
  </si>
  <si>
    <t>14040107002503</t>
  </si>
  <si>
    <t>41954</t>
  </si>
  <si>
    <t>14040107</t>
  </si>
  <si>
    <t>1.15</t>
  </si>
  <si>
    <t>14040107009</t>
  </si>
  <si>
    <t>43015</t>
  </si>
  <si>
    <t>ALCOVA</t>
  </si>
  <si>
    <t>WY01290</t>
  </si>
  <si>
    <t>9.177</t>
  </si>
  <si>
    <t>10180007002897</t>
  </si>
  <si>
    <t>25832</t>
  </si>
  <si>
    <t>0.89</t>
  </si>
  <si>
    <t>10180007032</t>
  </si>
  <si>
    <t>26685</t>
  </si>
  <si>
    <t>GUERNSEY</t>
  </si>
  <si>
    <t>WY01293</t>
  </si>
  <si>
    <t>7.843</t>
  </si>
  <si>
    <t>1344.2</t>
  </si>
  <si>
    <t>Guernsey Reservoir</t>
  </si>
  <si>
    <t>10180008001417</t>
  </si>
  <si>
    <t>22391</t>
  </si>
  <si>
    <t>10180008</t>
  </si>
  <si>
    <t>0.94</t>
  </si>
  <si>
    <t>10180008003</t>
  </si>
  <si>
    <t>23197</t>
  </si>
  <si>
    <t>PATHFINDER</t>
  </si>
  <si>
    <t>WY01296</t>
  </si>
  <si>
    <t>69.655</t>
  </si>
  <si>
    <t>Pathfinder Reservoir</t>
  </si>
  <si>
    <t>10180003000359</t>
  </si>
  <si>
    <t>22368</t>
  </si>
  <si>
    <t>10180007036</t>
  </si>
  <si>
    <t>23174</t>
  </si>
  <si>
    <t>SEMINOE</t>
  </si>
  <si>
    <t>WY01297</t>
  </si>
  <si>
    <t>56.255</t>
  </si>
  <si>
    <t>10180003002080</t>
  </si>
  <si>
    <t>22209</t>
  </si>
  <si>
    <t>10180003</t>
  </si>
  <si>
    <t>10180003037</t>
  </si>
  <si>
    <t>23014</t>
  </si>
  <si>
    <t>ANCHOR</t>
  </si>
  <si>
    <t>WY01298</t>
  </si>
  <si>
    <t>BOYSEN</t>
  </si>
  <si>
    <t>WY01299</t>
  </si>
  <si>
    <t>74.943</t>
  </si>
  <si>
    <t>Boysen Reservoir</t>
  </si>
  <si>
    <t>10080005001040</t>
  </si>
  <si>
    <t>33864</t>
  </si>
  <si>
    <t>10080001</t>
  </si>
  <si>
    <t>1.1</t>
  </si>
  <si>
    <t>10080001001</t>
  </si>
  <si>
    <t>34764</t>
  </si>
  <si>
    <t>BUFFALO BILL</t>
  </si>
  <si>
    <t>ENL OF 492R &amp; 751R</t>
  </si>
  <si>
    <t>WY01300</t>
  </si>
  <si>
    <t>26.376</t>
  </si>
  <si>
    <t>5369</t>
  </si>
  <si>
    <t>Buffalo Bill Reservoir</t>
  </si>
  <si>
    <t>10080012000749</t>
  </si>
  <si>
    <t>33883</t>
  </si>
  <si>
    <t>10080012</t>
  </si>
  <si>
    <t>0.25</t>
  </si>
  <si>
    <t>10080012006</t>
  </si>
  <si>
    <t>34792</t>
  </si>
  <si>
    <t>BULL LAKE</t>
  </si>
  <si>
    <t>ENL OF 1872R</t>
  </si>
  <si>
    <t>WY01378</t>
  </si>
  <si>
    <t>11.906</t>
  </si>
  <si>
    <t>5818</t>
  </si>
  <si>
    <t>Bull Lake</t>
  </si>
  <si>
    <t>10080001002451</t>
  </si>
  <si>
    <t>31905</t>
  </si>
  <si>
    <t>0.47</t>
  </si>
  <si>
    <t>10080001073</t>
  </si>
  <si>
    <t>32796</t>
  </si>
  <si>
    <t>KEYHOLE</t>
  </si>
  <si>
    <t>WY01380</t>
  </si>
  <si>
    <t>21.719</t>
  </si>
  <si>
    <t>10120201025983</t>
  </si>
  <si>
    <t>28374</t>
  </si>
  <si>
    <t>10120201</t>
  </si>
  <si>
    <t>0.45</t>
  </si>
  <si>
    <t>10120201028</t>
  </si>
  <si>
    <t>29243</t>
  </si>
  <si>
    <t>PILOT BUTTE</t>
  </si>
  <si>
    <t>CHIMNEY BUTTE, ENL OF 878R</t>
  </si>
  <si>
    <t>WY01381</t>
  </si>
  <si>
    <t>3.376</t>
  </si>
  <si>
    <t>Pilot Butte Reservoir</t>
  </si>
  <si>
    <t>10080005001052</t>
  </si>
  <si>
    <t>GRASSY LAKE</t>
  </si>
  <si>
    <t>WY01384</t>
  </si>
  <si>
    <t>1.259</t>
  </si>
  <si>
    <t>2197.6</t>
  </si>
  <si>
    <t>Grassy Lake Reservoir</t>
  </si>
  <si>
    <t>17040203141796</t>
  </si>
  <si>
    <t>47865</t>
  </si>
  <si>
    <t>17040203</t>
  </si>
  <si>
    <t>0.52</t>
  </si>
  <si>
    <t>17040203020</t>
  </si>
  <si>
    <t>48995</t>
  </si>
  <si>
    <t>JACKSON LAKE</t>
  </si>
  <si>
    <t>WY01385</t>
  </si>
  <si>
    <t>108.671</t>
  </si>
  <si>
    <t>6769</t>
  </si>
  <si>
    <t>Jackson Lake</t>
  </si>
  <si>
    <t>17040101005668</t>
  </si>
  <si>
    <t>55529</t>
  </si>
  <si>
    <t>17040101</t>
  </si>
  <si>
    <t>0.9</t>
  </si>
  <si>
    <t>17040101032</t>
  </si>
  <si>
    <t>56788</t>
  </si>
  <si>
    <t>BIG SANDY DIKE</t>
  </si>
  <si>
    <t>WY01386</t>
  </si>
  <si>
    <t>BIG SANDY</t>
  </si>
  <si>
    <t>WY01387</t>
  </si>
  <si>
    <t>8.684</t>
  </si>
  <si>
    <t>6758</t>
  </si>
  <si>
    <t>Big Sandy Reservoir</t>
  </si>
  <si>
    <t>14040104001896</t>
  </si>
  <si>
    <t>41909</t>
  </si>
  <si>
    <t>14040104</t>
  </si>
  <si>
    <t>0.66</t>
  </si>
  <si>
    <t>14040104011</t>
  </si>
  <si>
    <t>42970</t>
  </si>
  <si>
    <t>EDEN DIKE 1</t>
  </si>
  <si>
    <t>WY01388</t>
  </si>
  <si>
    <t>3.582</t>
  </si>
  <si>
    <t>6709</t>
  </si>
  <si>
    <t>Eden Reservoir</t>
  </si>
  <si>
    <t>14040104001908</t>
  </si>
  <si>
    <t>FONTENELLE</t>
  </si>
  <si>
    <t>ENL OF 6629R</t>
  </si>
  <si>
    <t>WY01389</t>
  </si>
  <si>
    <t>28.356</t>
  </si>
  <si>
    <t>6506</t>
  </si>
  <si>
    <t>Fontenelle Reservoir</t>
  </si>
  <si>
    <t>14040101013090</t>
  </si>
  <si>
    <t>43182</t>
  </si>
  <si>
    <t>14040101</t>
  </si>
  <si>
    <t>2.04</t>
  </si>
  <si>
    <t>14040101001</t>
  </si>
  <si>
    <t>44253</t>
  </si>
  <si>
    <t>MEEKS CABIN</t>
  </si>
  <si>
    <t>WY01390</t>
  </si>
  <si>
    <t>2.286</t>
  </si>
  <si>
    <t>8699</t>
  </si>
  <si>
    <t>Meeks Cabin Reservoir</t>
  </si>
  <si>
    <t>14040107002502</t>
  </si>
  <si>
    <t>41960</t>
  </si>
  <si>
    <t>0.75</t>
  </si>
  <si>
    <t>14040107015</t>
  </si>
  <si>
    <t>43021</t>
  </si>
  <si>
    <t>TRACT 37</t>
  </si>
  <si>
    <t>WY01494</t>
  </si>
  <si>
    <t>ISOM</t>
  </si>
  <si>
    <t>AUSTIN</t>
  </si>
  <si>
    <t>WY01709</t>
  </si>
  <si>
    <t>JAMES LAKE</t>
  </si>
  <si>
    <t>WY01714</t>
  </si>
  <si>
    <t>4.827</t>
  </si>
  <si>
    <t>James Lake</t>
  </si>
  <si>
    <t>10180010001756</t>
  </si>
  <si>
    <t>BIG V</t>
  </si>
  <si>
    <t>WY02094</t>
  </si>
  <si>
    <t>LAKE DESMET (A,B,C &amp; SPILLWAY DIKES)</t>
  </si>
  <si>
    <t>ENL OF 973R, 5829R, 6225R</t>
  </si>
  <si>
    <t>WY02303</t>
  </si>
  <si>
    <t>8.513</t>
  </si>
  <si>
    <t>4568</t>
  </si>
  <si>
    <t>Lake De Smet</t>
  </si>
  <si>
    <t>10090206001081</t>
  </si>
  <si>
    <t>32827</t>
  </si>
  <si>
    <t>10090206</t>
  </si>
  <si>
    <t>10090206031</t>
  </si>
  <si>
    <t>33722</t>
  </si>
  <si>
    <t>HIGH SAVERY</t>
  </si>
  <si>
    <t>WY02304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</si>
</sst>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5"/>
  <sheetViews>
    <sheetView tabSelected="1" workbookViewId="0">
      <selection activeCell="A3" sqref="A3:XFD35"/>
    </sheetView>
  </sheetViews>
  <sheetFormatPr defaultRowHeight="15" x14ac:dyDescent="0.25"/>
  <cols>
    <col min="1" max="1" width="42.140625" customWidth="1"/>
    <col min="2" max="2" width="32.28515625" customWidth="1"/>
  </cols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132</v>
      </c>
      <c r="C3" s="2" t="s">
        <v>133</v>
      </c>
      <c r="D3" s="2">
        <v>1925</v>
      </c>
      <c r="E3" s="2">
        <f t="shared" ref="E3:E35" si="0">2015-D3</f>
        <v>90</v>
      </c>
      <c r="F3" s="2">
        <v>50</v>
      </c>
      <c r="G3" s="2">
        <v>64</v>
      </c>
      <c r="H3" s="2">
        <v>2447</v>
      </c>
      <c r="I3" s="2">
        <v>24500</v>
      </c>
      <c r="J3" s="2">
        <v>16735</v>
      </c>
      <c r="K3" s="2">
        <v>24500</v>
      </c>
      <c r="L3" s="2">
        <f t="shared" ref="L3:L35" si="1">K3*43559.9</f>
        <v>1067217550</v>
      </c>
      <c r="M3" s="2">
        <v>1328</v>
      </c>
      <c r="N3" s="2">
        <f t="shared" ref="N3:N35" si="2">M3*43560</f>
        <v>57847680</v>
      </c>
      <c r="O3" s="2">
        <f t="shared" ref="O3:O35" si="3">M3*0.0015625</f>
        <v>2.0750000000000002</v>
      </c>
      <c r="P3" s="2">
        <f t="shared" ref="P3:P35" si="4">M3*4046.86</f>
        <v>5374230.0800000001</v>
      </c>
      <c r="Q3" s="2">
        <f t="shared" ref="Q3:Q35" si="5">M3*0.00404686</f>
        <v>5.3742300800000002</v>
      </c>
      <c r="R3" s="2">
        <v>21.1</v>
      </c>
      <c r="S3" s="2">
        <f t="shared" ref="S3:S35" si="6">R3*2.58999</f>
        <v>54.648789000000001</v>
      </c>
      <c r="T3" s="2">
        <f t="shared" ref="T3:T35" si="7">R3*640</f>
        <v>13504</v>
      </c>
      <c r="U3" s="2">
        <f t="shared" ref="U3:U35" si="8">R3*27880000</f>
        <v>588268000</v>
      </c>
      <c r="V3" s="2">
        <v>31604.465353</v>
      </c>
      <c r="W3" s="2">
        <f t="shared" ref="W3:W35" si="9">V3*0.0003048</f>
        <v>9.6330410395943993</v>
      </c>
      <c r="X3" s="2">
        <f t="shared" ref="X3:X35" si="10">V3*0.000189394</f>
        <v>5.9856961110660825</v>
      </c>
      <c r="Y3" s="2">
        <f t="shared" ref="Y3:Y35" si="11">X3/(2*(SQRT(3.1416*O3)))</f>
        <v>1.172195835096941</v>
      </c>
      <c r="Z3" s="2">
        <f t="shared" ref="Z3:Z35" si="12">L3/N3</f>
        <v>18.448752828116874</v>
      </c>
      <c r="AA3" s="2">
        <f t="shared" ref="AA3:AA35" si="13">W3/AK3</f>
        <v>0.46666537803016189</v>
      </c>
      <c r="AB3" s="2">
        <f t="shared" ref="AB3:AB35" si="14">3*Z3/AC3</f>
        <v>1.1069251696870124</v>
      </c>
      <c r="AC3" s="2">
        <v>50</v>
      </c>
      <c r="AD3" s="2">
        <f t="shared" ref="AD3:AD35" si="15">Z3/AC3</f>
        <v>0.36897505656233748</v>
      </c>
      <c r="AE3" s="2">
        <v>1.7388999999999999</v>
      </c>
      <c r="AF3" s="2">
        <f t="shared" ref="AF3:AF35" si="16">T3/M3</f>
        <v>10.168674698795181</v>
      </c>
      <c r="AG3" s="2">
        <f t="shared" ref="AG3:AG35" si="17">50*Z3*SQRT(3.1416)*(SQRT(N3))^-1</f>
        <v>0.21496585763489315</v>
      </c>
      <c r="AH3" s="2">
        <f t="shared" ref="AH3:AH35" si="18">P3/AJ3</f>
        <v>0.26035050630386036</v>
      </c>
      <c r="AI3" s="2">
        <f t="shared" ref="AI3:AI35" si="19">J3*43559.9</f>
        <v>728974926.5</v>
      </c>
      <c r="AJ3" s="2">
        <f t="shared" ref="AJ3:AJ35" si="20">J3*1233.48</f>
        <v>20642287.800000001</v>
      </c>
      <c r="AK3" s="2">
        <f t="shared" ref="AK3:AK35" si="21">AJ3/10^6</f>
        <v>20.642287800000002</v>
      </c>
      <c r="AL3" s="2" t="s">
        <v>134</v>
      </c>
      <c r="AM3" s="2" t="s">
        <v>135</v>
      </c>
      <c r="AN3" s="2" t="s">
        <v>136</v>
      </c>
      <c r="AO3" s="2" t="s">
        <v>137</v>
      </c>
      <c r="AP3" s="2" t="s">
        <v>138</v>
      </c>
      <c r="AQ3" s="2" t="s">
        <v>139</v>
      </c>
      <c r="AR3" s="2" t="s">
        <v>140</v>
      </c>
      <c r="AS3" s="2">
        <v>1</v>
      </c>
      <c r="AT3" s="2" t="s">
        <v>141</v>
      </c>
      <c r="AU3" s="2" t="s">
        <v>142</v>
      </c>
      <c r="AV3" s="2">
        <v>5</v>
      </c>
      <c r="AW3" s="5">
        <v>22</v>
      </c>
      <c r="AX3" s="5">
        <v>78</v>
      </c>
      <c r="AY3" s="2">
        <v>0</v>
      </c>
      <c r="AZ3" s="5">
        <v>1.3</v>
      </c>
      <c r="BA3" s="5">
        <v>0.3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5">
        <v>0.2</v>
      </c>
      <c r="BH3" s="2">
        <v>0</v>
      </c>
      <c r="BI3" s="2">
        <v>0</v>
      </c>
      <c r="BJ3" s="5">
        <v>78.7</v>
      </c>
      <c r="BK3" s="5">
        <v>0.8</v>
      </c>
      <c r="BL3" s="5">
        <v>17.100000000000001</v>
      </c>
      <c r="BM3" s="2">
        <v>0</v>
      </c>
      <c r="BN3" s="5">
        <v>1.7</v>
      </c>
      <c r="BO3" s="5">
        <v>741</v>
      </c>
      <c r="BP3" s="5">
        <v>145</v>
      </c>
      <c r="BQ3" s="5">
        <v>9</v>
      </c>
      <c r="BR3" s="5">
        <v>2</v>
      </c>
      <c r="BS3" s="5">
        <v>0.37</v>
      </c>
      <c r="BT3" s="5">
        <v>7.0000000000000007E-2</v>
      </c>
      <c r="BU3" s="5">
        <v>1031</v>
      </c>
      <c r="BV3" s="5">
        <v>12</v>
      </c>
      <c r="BW3" s="5">
        <v>0.52</v>
      </c>
      <c r="BX3" s="5">
        <v>461</v>
      </c>
      <c r="BY3" s="5">
        <v>8</v>
      </c>
      <c r="BZ3" s="5">
        <v>5</v>
      </c>
      <c r="CA3" s="2">
        <v>0</v>
      </c>
      <c r="CB3" s="5">
        <v>0.34</v>
      </c>
      <c r="CC3" s="5">
        <v>0.01</v>
      </c>
      <c r="CD3" s="5">
        <v>2</v>
      </c>
      <c r="CE3" s="5">
        <v>2</v>
      </c>
      <c r="CF3" s="5">
        <v>59</v>
      </c>
      <c r="CG3" s="5">
        <v>15</v>
      </c>
      <c r="CH3" s="5">
        <v>15</v>
      </c>
      <c r="CI3" s="2">
        <v>0</v>
      </c>
      <c r="CJ3" s="2">
        <v>0</v>
      </c>
      <c r="CK3" s="5">
        <v>3</v>
      </c>
      <c r="CL3" s="2">
        <v>0</v>
      </c>
      <c r="CM3" s="2">
        <v>0</v>
      </c>
      <c r="CN3" s="2">
        <v>0</v>
      </c>
      <c r="CO3" s="5">
        <v>17</v>
      </c>
      <c r="CP3" s="5">
        <v>71</v>
      </c>
      <c r="CQ3" s="5">
        <v>4</v>
      </c>
      <c r="CR3" s="5">
        <v>12</v>
      </c>
      <c r="CS3" s="2">
        <v>0</v>
      </c>
      <c r="CT3" s="2">
        <v>0</v>
      </c>
      <c r="CU3" s="2" t="s">
        <v>143</v>
      </c>
    </row>
    <row r="4" spans="1:99" s="2" customFormat="1" x14ac:dyDescent="0.25">
      <c r="A4" s="2" t="s">
        <v>144</v>
      </c>
      <c r="B4" s="2" t="s">
        <v>145</v>
      </c>
      <c r="C4" s="2" t="s">
        <v>146</v>
      </c>
      <c r="D4" s="2">
        <v>1964</v>
      </c>
      <c r="E4" s="2">
        <f t="shared" si="0"/>
        <v>51</v>
      </c>
      <c r="F4" s="2">
        <v>23</v>
      </c>
      <c r="G4" s="2">
        <v>28</v>
      </c>
      <c r="H4" s="2">
        <v>0</v>
      </c>
      <c r="I4" s="2">
        <v>100271</v>
      </c>
      <c r="J4" s="2">
        <v>71319</v>
      </c>
      <c r="K4" s="2">
        <v>100271</v>
      </c>
      <c r="L4" s="2">
        <f t="shared" si="1"/>
        <v>4367794732.9000006</v>
      </c>
      <c r="M4" s="2">
        <v>4792</v>
      </c>
      <c r="N4" s="2">
        <f t="shared" si="2"/>
        <v>208739520</v>
      </c>
      <c r="O4" s="2">
        <f t="shared" si="3"/>
        <v>7.4875000000000007</v>
      </c>
      <c r="P4" s="2">
        <f t="shared" si="4"/>
        <v>19392553.120000001</v>
      </c>
      <c r="Q4" s="2">
        <f t="shared" si="5"/>
        <v>19.392553120000002</v>
      </c>
      <c r="R4" s="2">
        <v>5.2</v>
      </c>
      <c r="S4" s="2">
        <f t="shared" si="6"/>
        <v>13.467948</v>
      </c>
      <c r="T4" s="2">
        <f t="shared" si="7"/>
        <v>3328</v>
      </c>
      <c r="U4" s="2">
        <f t="shared" si="8"/>
        <v>144976000</v>
      </c>
      <c r="V4" s="2">
        <v>66485.576044000001</v>
      </c>
      <c r="W4" s="2">
        <f t="shared" si="9"/>
        <v>20.2648035782112</v>
      </c>
      <c r="X4" s="2">
        <f t="shared" si="10"/>
        <v>12.591969189277338</v>
      </c>
      <c r="Y4" s="2">
        <f t="shared" si="11"/>
        <v>1.2981348070511065</v>
      </c>
      <c r="Z4" s="2">
        <f t="shared" si="12"/>
        <v>20.924618073760065</v>
      </c>
      <c r="AA4" s="2">
        <f t="shared" si="13"/>
        <v>0.23035892406014158</v>
      </c>
      <c r="AB4" s="2">
        <f t="shared" si="14"/>
        <v>2.7292980096208779</v>
      </c>
      <c r="AC4" s="2">
        <v>23</v>
      </c>
      <c r="AD4" s="2">
        <f t="shared" si="15"/>
        <v>0.90976600320695933</v>
      </c>
      <c r="AE4" s="2">
        <v>6.4500000000000002E-2</v>
      </c>
      <c r="AF4" s="2">
        <f t="shared" si="16"/>
        <v>0.69449081803005008</v>
      </c>
      <c r="AG4" s="2">
        <f t="shared" si="17"/>
        <v>0.12835141119955143</v>
      </c>
      <c r="AH4" s="2">
        <f t="shared" si="18"/>
        <v>0.22044366994534034</v>
      </c>
      <c r="AI4" s="2">
        <f t="shared" si="19"/>
        <v>3106648508.0999999</v>
      </c>
      <c r="AJ4" s="2">
        <f t="shared" si="20"/>
        <v>87970560.120000005</v>
      </c>
      <c r="AK4" s="2">
        <f t="shared" si="21"/>
        <v>87.970560120000002</v>
      </c>
      <c r="AL4" s="2" t="s">
        <v>147</v>
      </c>
      <c r="AM4" s="2" t="s">
        <v>148</v>
      </c>
      <c r="AN4" s="2" t="s">
        <v>149</v>
      </c>
      <c r="AO4" s="2" t="s">
        <v>150</v>
      </c>
      <c r="AP4" s="2" t="s">
        <v>151</v>
      </c>
      <c r="AQ4" s="2" t="s">
        <v>152</v>
      </c>
      <c r="AR4" s="2" t="s">
        <v>140</v>
      </c>
      <c r="AS4" s="2">
        <v>1</v>
      </c>
      <c r="AT4" s="2" t="s">
        <v>153</v>
      </c>
      <c r="AU4" s="2" t="s">
        <v>154</v>
      </c>
      <c r="AV4" s="2">
        <v>3</v>
      </c>
      <c r="AW4" s="5">
        <v>90</v>
      </c>
      <c r="AX4" s="5">
        <v>10</v>
      </c>
      <c r="AY4" s="2">
        <v>0</v>
      </c>
      <c r="AZ4" s="5">
        <v>2</v>
      </c>
      <c r="BA4" s="5">
        <v>2.4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5">
        <v>0.1</v>
      </c>
      <c r="BH4" s="2">
        <v>0</v>
      </c>
      <c r="BI4" s="5">
        <v>23.6</v>
      </c>
      <c r="BJ4" s="5">
        <v>71.5</v>
      </c>
      <c r="BK4" s="5">
        <v>0.4</v>
      </c>
      <c r="BL4" s="2">
        <v>0</v>
      </c>
      <c r="BM4" s="2">
        <v>0</v>
      </c>
      <c r="BN4" s="2">
        <v>0</v>
      </c>
      <c r="BO4" s="5">
        <v>50</v>
      </c>
      <c r="BP4" s="5">
        <v>47</v>
      </c>
      <c r="BQ4" s="5">
        <v>1</v>
      </c>
      <c r="BR4" s="5">
        <v>1</v>
      </c>
      <c r="BS4" s="5">
        <v>0.04</v>
      </c>
      <c r="BT4" s="5">
        <v>0.03</v>
      </c>
      <c r="BU4" s="5">
        <v>262</v>
      </c>
      <c r="BV4" s="5">
        <v>4</v>
      </c>
      <c r="BW4" s="5">
        <v>0.19</v>
      </c>
      <c r="BX4" s="5">
        <v>2822</v>
      </c>
      <c r="BY4" s="5">
        <v>999</v>
      </c>
      <c r="BZ4" s="5">
        <v>46</v>
      </c>
      <c r="CA4" s="5">
        <v>16</v>
      </c>
      <c r="CB4" s="5">
        <v>52.44</v>
      </c>
      <c r="CC4" s="5">
        <v>18.22</v>
      </c>
      <c r="CD4" s="2">
        <v>0</v>
      </c>
      <c r="CE4" s="2">
        <v>0</v>
      </c>
      <c r="CF4" s="5">
        <v>1</v>
      </c>
      <c r="CG4" s="2">
        <v>0</v>
      </c>
      <c r="CH4" s="5">
        <v>38</v>
      </c>
      <c r="CI4" s="2">
        <v>0</v>
      </c>
      <c r="CJ4" s="2">
        <v>0</v>
      </c>
      <c r="CK4" s="2">
        <v>0</v>
      </c>
      <c r="CL4" s="2">
        <v>0</v>
      </c>
      <c r="CM4" s="5">
        <v>22</v>
      </c>
      <c r="CN4" s="5">
        <v>17</v>
      </c>
      <c r="CO4" s="5">
        <v>39</v>
      </c>
      <c r="CP4" s="5">
        <v>82</v>
      </c>
      <c r="CQ4" s="2">
        <v>0</v>
      </c>
      <c r="CR4" s="2">
        <v>0</v>
      </c>
      <c r="CS4" s="2">
        <v>0</v>
      </c>
      <c r="CT4" s="2">
        <v>0</v>
      </c>
      <c r="CU4" s="2" t="s">
        <v>143</v>
      </c>
    </row>
    <row r="5" spans="1:99" s="2" customFormat="1" x14ac:dyDescent="0.25">
      <c r="A5" s="2" t="s">
        <v>155</v>
      </c>
      <c r="B5" s="2" t="s">
        <v>156</v>
      </c>
      <c r="C5" s="2" t="s">
        <v>157</v>
      </c>
      <c r="D5" s="2">
        <v>1960</v>
      </c>
      <c r="E5" s="2">
        <f t="shared" si="0"/>
        <v>55</v>
      </c>
      <c r="F5" s="2">
        <v>38</v>
      </c>
      <c r="G5" s="2">
        <v>49</v>
      </c>
      <c r="H5" s="2">
        <v>400</v>
      </c>
      <c r="I5" s="2">
        <v>11590</v>
      </c>
      <c r="J5" s="2">
        <v>9370</v>
      </c>
      <c r="K5" s="2">
        <v>11590</v>
      </c>
      <c r="L5" s="2">
        <f t="shared" si="1"/>
        <v>504859241</v>
      </c>
      <c r="M5" s="2">
        <v>424</v>
      </c>
      <c r="N5" s="2">
        <f t="shared" si="2"/>
        <v>18469440</v>
      </c>
      <c r="O5" s="2">
        <f t="shared" si="3"/>
        <v>0.66250000000000009</v>
      </c>
      <c r="P5" s="2">
        <f t="shared" si="4"/>
        <v>1715868.6400000001</v>
      </c>
      <c r="Q5" s="2">
        <f t="shared" si="5"/>
        <v>1.7158686400000001</v>
      </c>
      <c r="R5" s="2">
        <v>1.5</v>
      </c>
      <c r="S5" s="2">
        <f t="shared" si="6"/>
        <v>3.8849849999999995</v>
      </c>
      <c r="T5" s="2">
        <f t="shared" si="7"/>
        <v>960</v>
      </c>
      <c r="U5" s="2">
        <f t="shared" si="8"/>
        <v>41820000</v>
      </c>
      <c r="V5" s="2">
        <v>20838.598489</v>
      </c>
      <c r="W5" s="2">
        <f t="shared" si="9"/>
        <v>6.3516048194471999</v>
      </c>
      <c r="X5" s="2">
        <f t="shared" si="10"/>
        <v>3.9467055222256664</v>
      </c>
      <c r="Y5" s="2">
        <f t="shared" si="11"/>
        <v>1.3678432834520657</v>
      </c>
      <c r="Z5" s="2">
        <f t="shared" si="12"/>
        <v>27.33484290806868</v>
      </c>
      <c r="AA5" s="2">
        <f t="shared" si="13"/>
        <v>0.54955576306907095</v>
      </c>
      <c r="AB5" s="2">
        <f t="shared" si="14"/>
        <v>2.1580139137948957</v>
      </c>
      <c r="AC5" s="2">
        <v>38</v>
      </c>
      <c r="AD5" s="2">
        <f t="shared" si="15"/>
        <v>0.71933797126496524</v>
      </c>
      <c r="AE5" s="2" t="s">
        <v>148</v>
      </c>
      <c r="AF5" s="2">
        <f t="shared" si="16"/>
        <v>2.2641509433962264</v>
      </c>
      <c r="AG5" s="2">
        <f t="shared" si="17"/>
        <v>0.56368329823314611</v>
      </c>
      <c r="AH5" s="2">
        <f t="shared" si="18"/>
        <v>0.1484609837334871</v>
      </c>
      <c r="AI5" s="2">
        <f t="shared" si="19"/>
        <v>408156263</v>
      </c>
      <c r="AJ5" s="2">
        <f t="shared" si="20"/>
        <v>11557707.6</v>
      </c>
      <c r="AK5" s="2">
        <f t="shared" si="21"/>
        <v>11.557707599999999</v>
      </c>
      <c r="AL5" s="2" t="s">
        <v>158</v>
      </c>
      <c r="AM5" s="2" t="s">
        <v>148</v>
      </c>
      <c r="AN5" s="2" t="s">
        <v>159</v>
      </c>
      <c r="AO5" s="2" t="s">
        <v>160</v>
      </c>
      <c r="AP5" s="2" t="s">
        <v>148</v>
      </c>
      <c r="AQ5" s="2" t="s">
        <v>148</v>
      </c>
      <c r="AR5" s="2" t="s">
        <v>148</v>
      </c>
      <c r="AS5" s="2">
        <v>0</v>
      </c>
      <c r="AT5" s="2" t="s">
        <v>148</v>
      </c>
      <c r="AU5" s="2" t="s">
        <v>148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0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 t="s">
        <v>143</v>
      </c>
    </row>
    <row r="6" spans="1:99" s="2" customFormat="1" x14ac:dyDescent="0.25">
      <c r="A6" s="2" t="s">
        <v>161</v>
      </c>
      <c r="B6" s="2" t="s">
        <v>162</v>
      </c>
      <c r="C6" s="2" t="s">
        <v>163</v>
      </c>
      <c r="D6" s="2">
        <v>1976</v>
      </c>
      <c r="E6" s="2">
        <f t="shared" si="0"/>
        <v>39</v>
      </c>
      <c r="F6" s="2">
        <v>13</v>
      </c>
      <c r="G6" s="2">
        <v>17</v>
      </c>
      <c r="H6" s="2">
        <v>6748</v>
      </c>
      <c r="I6" s="2">
        <v>1561</v>
      </c>
      <c r="J6" s="2">
        <v>1296</v>
      </c>
      <c r="K6" s="2">
        <v>1561</v>
      </c>
      <c r="L6" s="2">
        <f t="shared" si="1"/>
        <v>67997003.900000006</v>
      </c>
      <c r="M6" s="2">
        <v>260</v>
      </c>
      <c r="N6" s="2">
        <f t="shared" si="2"/>
        <v>11325600</v>
      </c>
      <c r="O6" s="2">
        <f t="shared" si="3"/>
        <v>0.40625</v>
      </c>
      <c r="P6" s="2">
        <f t="shared" si="4"/>
        <v>1052183.6000000001</v>
      </c>
      <c r="Q6" s="2">
        <f t="shared" si="5"/>
        <v>1.0521836</v>
      </c>
      <c r="R6" s="2">
        <v>25.5</v>
      </c>
      <c r="S6" s="2">
        <f t="shared" si="6"/>
        <v>66.044744999999992</v>
      </c>
      <c r="T6" s="2">
        <f t="shared" si="7"/>
        <v>16320</v>
      </c>
      <c r="U6" s="2">
        <f t="shared" si="8"/>
        <v>710940000</v>
      </c>
      <c r="W6" s="2">
        <f t="shared" si="9"/>
        <v>0</v>
      </c>
      <c r="X6" s="2">
        <f t="shared" si="10"/>
        <v>0</v>
      </c>
      <c r="Y6" s="2">
        <f t="shared" si="11"/>
        <v>0</v>
      </c>
      <c r="Z6" s="2">
        <f t="shared" si="12"/>
        <v>6.0038323709119172</v>
      </c>
      <c r="AA6" s="2">
        <f t="shared" si="13"/>
        <v>0</v>
      </c>
      <c r="AB6" s="2">
        <f t="shared" si="14"/>
        <v>1.3854997779027503</v>
      </c>
      <c r="AC6" s="2">
        <v>13</v>
      </c>
      <c r="AD6" s="2">
        <f t="shared" si="15"/>
        <v>0.46183325930091673</v>
      </c>
      <c r="AE6" s="2" t="s">
        <v>148</v>
      </c>
      <c r="AF6" s="2">
        <f t="shared" si="16"/>
        <v>62.769230769230766</v>
      </c>
      <c r="AG6" s="2">
        <f t="shared" si="17"/>
        <v>0.1581041963644875</v>
      </c>
      <c r="AH6" s="2">
        <f t="shared" si="18"/>
        <v>0.65819475121477045</v>
      </c>
      <c r="AI6" s="2">
        <f t="shared" si="19"/>
        <v>56453630.399999999</v>
      </c>
      <c r="AJ6" s="2">
        <f t="shared" si="20"/>
        <v>1598590.08</v>
      </c>
      <c r="AK6" s="2">
        <f t="shared" si="21"/>
        <v>1.5985900800000001</v>
      </c>
      <c r="AL6" s="2" t="s">
        <v>148</v>
      </c>
      <c r="AM6" s="2" t="s">
        <v>148</v>
      </c>
      <c r="AN6" s="2" t="s">
        <v>148</v>
      </c>
      <c r="AO6" s="2" t="s">
        <v>148</v>
      </c>
      <c r="AP6" s="2" t="s">
        <v>148</v>
      </c>
      <c r="AQ6" s="2" t="s">
        <v>148</v>
      </c>
      <c r="AR6" s="2" t="s">
        <v>148</v>
      </c>
      <c r="AS6" s="2">
        <v>0</v>
      </c>
      <c r="AT6" s="2" t="s">
        <v>148</v>
      </c>
      <c r="AU6" s="2" t="s">
        <v>148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 t="s">
        <v>143</v>
      </c>
    </row>
    <row r="7" spans="1:99" s="2" customFormat="1" x14ac:dyDescent="0.25">
      <c r="A7" s="2" t="s">
        <v>164</v>
      </c>
      <c r="B7" s="2" t="s">
        <v>165</v>
      </c>
      <c r="C7" s="2" t="s">
        <v>166</v>
      </c>
      <c r="D7" s="2">
        <v>1909</v>
      </c>
      <c r="E7" s="2">
        <f t="shared" si="0"/>
        <v>106</v>
      </c>
      <c r="F7" s="2">
        <v>133</v>
      </c>
      <c r="G7" s="2">
        <v>135</v>
      </c>
      <c r="H7" s="2">
        <v>7810</v>
      </c>
      <c r="I7" s="2">
        <v>26850</v>
      </c>
      <c r="J7" s="2">
        <v>20000</v>
      </c>
      <c r="K7" s="2">
        <v>26850</v>
      </c>
      <c r="L7" s="2">
        <f t="shared" si="1"/>
        <v>1169583315</v>
      </c>
      <c r="M7" s="2">
        <v>728</v>
      </c>
      <c r="N7" s="2">
        <f t="shared" si="2"/>
        <v>31711680</v>
      </c>
      <c r="O7" s="2">
        <f t="shared" si="3"/>
        <v>1.1375</v>
      </c>
      <c r="P7" s="2">
        <f t="shared" si="4"/>
        <v>2946114.08</v>
      </c>
      <c r="Q7" s="2">
        <f t="shared" si="5"/>
        <v>2.9461140800000001</v>
      </c>
      <c r="R7" s="2">
        <v>188</v>
      </c>
      <c r="S7" s="2">
        <f t="shared" si="6"/>
        <v>486.91811999999999</v>
      </c>
      <c r="T7" s="2">
        <f t="shared" si="7"/>
        <v>120320</v>
      </c>
      <c r="U7" s="2">
        <f t="shared" si="8"/>
        <v>5241440000</v>
      </c>
      <c r="V7" s="2">
        <v>66607.594918000003</v>
      </c>
      <c r="W7" s="2">
        <f t="shared" si="9"/>
        <v>20.301994931006398</v>
      </c>
      <c r="X7" s="2">
        <f t="shared" si="10"/>
        <v>12.615078831899693</v>
      </c>
      <c r="Y7" s="2">
        <f t="shared" si="11"/>
        <v>3.3366359623102264</v>
      </c>
      <c r="Z7" s="2">
        <f t="shared" si="12"/>
        <v>36.881783462749375</v>
      </c>
      <c r="AA7" s="2">
        <f t="shared" si="13"/>
        <v>0.82295598351843557</v>
      </c>
      <c r="AB7" s="2">
        <f t="shared" si="14"/>
        <v>0.83191992773118884</v>
      </c>
      <c r="AC7" s="2">
        <v>133</v>
      </c>
      <c r="AD7" s="2">
        <f t="shared" si="15"/>
        <v>0.27730664257706295</v>
      </c>
      <c r="AE7" s="2">
        <v>0.99080000000000001</v>
      </c>
      <c r="AF7" s="2">
        <f t="shared" si="16"/>
        <v>165.27472527472528</v>
      </c>
      <c r="AG7" s="2">
        <f t="shared" si="17"/>
        <v>0.58042717436798474</v>
      </c>
      <c r="AH7" s="2">
        <f t="shared" si="18"/>
        <v>0.11942285566040796</v>
      </c>
      <c r="AI7" s="2">
        <f t="shared" si="19"/>
        <v>871198000</v>
      </c>
      <c r="AJ7" s="2">
        <f t="shared" si="20"/>
        <v>24669600</v>
      </c>
      <c r="AK7" s="2">
        <f t="shared" si="21"/>
        <v>24.669599999999999</v>
      </c>
      <c r="AL7" s="2" t="s">
        <v>167</v>
      </c>
      <c r="AM7" s="2" t="s">
        <v>148</v>
      </c>
      <c r="AN7" s="2" t="s">
        <v>148</v>
      </c>
      <c r="AO7" s="2" t="s">
        <v>168</v>
      </c>
      <c r="AP7" s="2" t="s">
        <v>169</v>
      </c>
      <c r="AQ7" s="2" t="s">
        <v>170</v>
      </c>
      <c r="AR7" s="2" t="s">
        <v>171</v>
      </c>
      <c r="AS7" s="2">
        <v>2</v>
      </c>
      <c r="AT7" s="2" t="s">
        <v>172</v>
      </c>
      <c r="AU7" s="2" t="s">
        <v>173</v>
      </c>
      <c r="AV7" s="2">
        <v>2</v>
      </c>
      <c r="AW7" s="5">
        <v>70</v>
      </c>
      <c r="AX7" s="5">
        <v>28</v>
      </c>
      <c r="AY7" s="5">
        <v>1</v>
      </c>
      <c r="AZ7" s="5">
        <v>0.3</v>
      </c>
      <c r="BA7" s="5">
        <v>2.4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5">
        <v>12.5</v>
      </c>
      <c r="BH7" s="2">
        <v>0</v>
      </c>
      <c r="BI7" s="5">
        <v>13.5</v>
      </c>
      <c r="BJ7" s="5">
        <v>67</v>
      </c>
      <c r="BK7" s="5">
        <v>3.7</v>
      </c>
      <c r="BL7" s="5">
        <v>0.6</v>
      </c>
      <c r="BM7" s="2">
        <v>0</v>
      </c>
      <c r="BN7" s="2">
        <v>0</v>
      </c>
      <c r="BO7" s="5">
        <v>1095</v>
      </c>
      <c r="BP7" s="5">
        <v>468</v>
      </c>
      <c r="BQ7" s="5">
        <v>2</v>
      </c>
      <c r="BR7" s="5">
        <v>1</v>
      </c>
      <c r="BS7" s="5">
        <v>0.02</v>
      </c>
      <c r="BT7" s="5">
        <v>0.01</v>
      </c>
      <c r="BU7" s="5">
        <v>1606</v>
      </c>
      <c r="BV7" s="5">
        <v>3</v>
      </c>
      <c r="BW7" s="5">
        <v>0.03</v>
      </c>
      <c r="BX7" s="5">
        <v>2172</v>
      </c>
      <c r="BY7" s="5">
        <v>1054</v>
      </c>
      <c r="BZ7" s="5">
        <v>4</v>
      </c>
      <c r="CA7" s="5">
        <v>2</v>
      </c>
      <c r="CB7" s="5">
        <v>2.64</v>
      </c>
      <c r="CC7" s="5">
        <v>1.22</v>
      </c>
      <c r="CD7" s="5">
        <v>1</v>
      </c>
      <c r="CE7" s="5">
        <v>1</v>
      </c>
      <c r="CF7" s="5">
        <v>12</v>
      </c>
      <c r="CG7" s="5">
        <v>4</v>
      </c>
      <c r="CH7" s="5">
        <v>34</v>
      </c>
      <c r="CI7" s="5">
        <v>2</v>
      </c>
      <c r="CJ7" s="5">
        <v>2</v>
      </c>
      <c r="CK7" s="2">
        <v>0</v>
      </c>
      <c r="CL7" s="2">
        <v>0</v>
      </c>
      <c r="CM7" s="5">
        <v>14</v>
      </c>
      <c r="CN7" s="5">
        <v>12</v>
      </c>
      <c r="CO7" s="5">
        <v>34</v>
      </c>
      <c r="CP7" s="5">
        <v>79</v>
      </c>
      <c r="CQ7" s="5">
        <v>2</v>
      </c>
      <c r="CR7" s="5">
        <v>3</v>
      </c>
      <c r="CS7" s="2">
        <v>0</v>
      </c>
      <c r="CT7" s="2">
        <v>0</v>
      </c>
      <c r="CU7" s="2" t="s">
        <v>143</v>
      </c>
    </row>
    <row r="8" spans="1:99" s="2" customFormat="1" x14ac:dyDescent="0.25">
      <c r="A8" s="2" t="s">
        <v>174</v>
      </c>
      <c r="B8" s="2" t="s">
        <v>175</v>
      </c>
      <c r="C8" s="2" t="s">
        <v>176</v>
      </c>
      <c r="D8" s="2">
        <v>1960</v>
      </c>
      <c r="E8" s="2">
        <f t="shared" si="0"/>
        <v>55</v>
      </c>
      <c r="F8" s="2">
        <v>11</v>
      </c>
      <c r="G8" s="2">
        <v>13</v>
      </c>
      <c r="H8" s="2">
        <v>0</v>
      </c>
      <c r="I8" s="2">
        <v>3177</v>
      </c>
      <c r="J8" s="2">
        <v>1559</v>
      </c>
      <c r="K8" s="2">
        <v>3177</v>
      </c>
      <c r="L8" s="2">
        <f t="shared" si="1"/>
        <v>138389802.30000001</v>
      </c>
      <c r="M8" s="2">
        <v>277</v>
      </c>
      <c r="N8" s="2">
        <f t="shared" si="2"/>
        <v>12066120</v>
      </c>
      <c r="O8" s="2">
        <f t="shared" si="3"/>
        <v>0.43281250000000004</v>
      </c>
      <c r="P8" s="2">
        <f t="shared" si="4"/>
        <v>1120980.22</v>
      </c>
      <c r="Q8" s="2">
        <f t="shared" si="5"/>
        <v>1.1209802200000001</v>
      </c>
      <c r="R8" s="2">
        <v>0</v>
      </c>
      <c r="S8" s="2">
        <f t="shared" si="6"/>
        <v>0</v>
      </c>
      <c r="T8" s="2">
        <f t="shared" si="7"/>
        <v>0</v>
      </c>
      <c r="U8" s="2">
        <f t="shared" si="8"/>
        <v>0</v>
      </c>
      <c r="V8" s="2">
        <v>23921.033904</v>
      </c>
      <c r="W8" s="2">
        <f t="shared" si="9"/>
        <v>7.2911311339391993</v>
      </c>
      <c r="X8" s="2">
        <f t="shared" si="10"/>
        <v>4.5305002952141766</v>
      </c>
      <c r="Y8" s="2">
        <f t="shared" si="11"/>
        <v>1.9426332852555004</v>
      </c>
      <c r="Z8" s="2">
        <f t="shared" si="12"/>
        <v>11.469287749500255</v>
      </c>
      <c r="AA8" s="2">
        <f t="shared" si="13"/>
        <v>3.7915490787253705</v>
      </c>
      <c r="AB8" s="2">
        <f t="shared" si="14"/>
        <v>3.1279875680455245</v>
      </c>
      <c r="AC8" s="2">
        <v>11</v>
      </c>
      <c r="AD8" s="2">
        <f t="shared" si="15"/>
        <v>1.0426625226818413</v>
      </c>
      <c r="AE8" s="2" t="s">
        <v>148</v>
      </c>
      <c r="AF8" s="2">
        <f t="shared" si="16"/>
        <v>0</v>
      </c>
      <c r="AG8" s="2">
        <f t="shared" si="17"/>
        <v>0.29261600529005005</v>
      </c>
      <c r="AH8" s="2">
        <f t="shared" si="18"/>
        <v>0.58293445040729475</v>
      </c>
      <c r="AI8" s="2">
        <f t="shared" si="19"/>
        <v>67909884.100000009</v>
      </c>
      <c r="AJ8" s="2">
        <f t="shared" si="20"/>
        <v>1922995.32</v>
      </c>
      <c r="AK8" s="2">
        <f t="shared" si="21"/>
        <v>1.9229953200000001</v>
      </c>
      <c r="AL8" s="2" t="s">
        <v>177</v>
      </c>
      <c r="AM8" s="2" t="s">
        <v>148</v>
      </c>
      <c r="AN8" s="2" t="s">
        <v>178</v>
      </c>
      <c r="AO8" s="2" t="s">
        <v>179</v>
      </c>
      <c r="AP8" s="2" t="s">
        <v>148</v>
      </c>
      <c r="AQ8" s="2" t="s">
        <v>148</v>
      </c>
      <c r="AR8" s="2" t="s">
        <v>148</v>
      </c>
      <c r="AS8" s="2">
        <v>0</v>
      </c>
      <c r="AT8" s="2" t="s">
        <v>148</v>
      </c>
      <c r="AU8" s="2" t="s">
        <v>148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 t="s">
        <v>143</v>
      </c>
    </row>
    <row r="9" spans="1:99" s="2" customFormat="1" x14ac:dyDescent="0.25">
      <c r="A9" s="2" t="s">
        <v>180</v>
      </c>
      <c r="B9" s="2" t="s">
        <v>181</v>
      </c>
      <c r="C9" s="2" t="s">
        <v>182</v>
      </c>
      <c r="D9" s="2">
        <v>1955</v>
      </c>
      <c r="E9" s="2">
        <f t="shared" si="0"/>
        <v>60</v>
      </c>
      <c r="F9" s="2">
        <v>10</v>
      </c>
      <c r="G9" s="2">
        <v>18</v>
      </c>
      <c r="H9" s="2">
        <v>0</v>
      </c>
      <c r="I9" s="2">
        <v>1819</v>
      </c>
      <c r="J9" s="2">
        <v>1818</v>
      </c>
      <c r="K9" s="2">
        <v>1819</v>
      </c>
      <c r="L9" s="2">
        <f t="shared" si="1"/>
        <v>79235458.100000009</v>
      </c>
      <c r="M9" s="2">
        <v>266</v>
      </c>
      <c r="N9" s="2">
        <f t="shared" si="2"/>
        <v>11586960</v>
      </c>
      <c r="O9" s="2">
        <f t="shared" si="3"/>
        <v>0.41562500000000002</v>
      </c>
      <c r="P9" s="2">
        <f t="shared" si="4"/>
        <v>1076464.76</v>
      </c>
      <c r="Q9" s="2">
        <f t="shared" si="5"/>
        <v>1.0764647600000001</v>
      </c>
      <c r="R9" s="2">
        <v>5</v>
      </c>
      <c r="S9" s="2">
        <f t="shared" si="6"/>
        <v>12.949949999999999</v>
      </c>
      <c r="T9" s="2">
        <f t="shared" si="7"/>
        <v>3200</v>
      </c>
      <c r="U9" s="2">
        <f t="shared" si="8"/>
        <v>139400000</v>
      </c>
      <c r="W9" s="2">
        <f t="shared" si="9"/>
        <v>0</v>
      </c>
      <c r="X9" s="2">
        <f t="shared" si="10"/>
        <v>0</v>
      </c>
      <c r="Y9" s="2">
        <f t="shared" si="11"/>
        <v>0</v>
      </c>
      <c r="Z9" s="2">
        <f t="shared" si="12"/>
        <v>6.8383301659796887</v>
      </c>
      <c r="AA9" s="2">
        <f t="shared" si="13"/>
        <v>0</v>
      </c>
      <c r="AB9" s="2">
        <f t="shared" si="14"/>
        <v>2.0514990497939065</v>
      </c>
      <c r="AC9" s="2">
        <v>10</v>
      </c>
      <c r="AD9" s="2">
        <f t="shared" si="15"/>
        <v>0.68383301659796891</v>
      </c>
      <c r="AE9" s="2" t="s">
        <v>148</v>
      </c>
      <c r="AF9" s="2">
        <f t="shared" si="16"/>
        <v>12.030075187969924</v>
      </c>
      <c r="AG9" s="2">
        <f t="shared" si="17"/>
        <v>0.17803720186324307</v>
      </c>
      <c r="AH9" s="2">
        <f t="shared" si="18"/>
        <v>0.48003601962167874</v>
      </c>
      <c r="AI9" s="2">
        <f t="shared" si="19"/>
        <v>79191898.200000003</v>
      </c>
      <c r="AJ9" s="2">
        <f t="shared" si="20"/>
        <v>2242466.64</v>
      </c>
      <c r="AK9" s="2">
        <f t="shared" si="21"/>
        <v>2.24246664</v>
      </c>
      <c r="AL9" s="2" t="s">
        <v>148</v>
      </c>
      <c r="AM9" s="2" t="s">
        <v>148</v>
      </c>
      <c r="AN9" s="2" t="s">
        <v>148</v>
      </c>
      <c r="AO9" s="2" t="s">
        <v>148</v>
      </c>
      <c r="AP9" s="2" t="s">
        <v>148</v>
      </c>
      <c r="AQ9" s="2" t="s">
        <v>148</v>
      </c>
      <c r="AR9" s="2" t="s">
        <v>148</v>
      </c>
      <c r="AS9" s="2">
        <v>0</v>
      </c>
      <c r="AT9" s="2" t="s">
        <v>148</v>
      </c>
      <c r="AU9" s="2" t="s">
        <v>148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143</v>
      </c>
    </row>
    <row r="10" spans="1:99" s="2" customFormat="1" x14ac:dyDescent="0.25">
      <c r="A10" s="2" t="s">
        <v>183</v>
      </c>
      <c r="B10" s="2" t="s">
        <v>184</v>
      </c>
      <c r="C10" s="2" t="s">
        <v>185</v>
      </c>
      <c r="D10" s="2">
        <v>1911</v>
      </c>
      <c r="E10" s="2">
        <f t="shared" si="0"/>
        <v>104</v>
      </c>
      <c r="F10" s="2">
        <v>27</v>
      </c>
      <c r="G10" s="2">
        <v>31</v>
      </c>
      <c r="H10" s="2">
        <v>0</v>
      </c>
      <c r="I10" s="2">
        <v>2645</v>
      </c>
      <c r="J10" s="2">
        <v>2645</v>
      </c>
      <c r="K10" s="2">
        <v>2645</v>
      </c>
      <c r="L10" s="2">
        <f t="shared" si="1"/>
        <v>115215935.5</v>
      </c>
      <c r="M10" s="2">
        <v>290</v>
      </c>
      <c r="N10" s="2">
        <f t="shared" si="2"/>
        <v>12632400</v>
      </c>
      <c r="O10" s="2">
        <f t="shared" si="3"/>
        <v>0.453125</v>
      </c>
      <c r="P10" s="2">
        <f t="shared" si="4"/>
        <v>1173589.4000000001</v>
      </c>
      <c r="Q10" s="2">
        <f t="shared" si="5"/>
        <v>1.1735894</v>
      </c>
      <c r="R10" s="2">
        <v>0</v>
      </c>
      <c r="S10" s="2">
        <f t="shared" si="6"/>
        <v>0</v>
      </c>
      <c r="T10" s="2">
        <f t="shared" si="7"/>
        <v>0</v>
      </c>
      <c r="U10" s="2">
        <f t="shared" si="8"/>
        <v>0</v>
      </c>
      <c r="W10" s="2">
        <f t="shared" si="9"/>
        <v>0</v>
      </c>
      <c r="X10" s="2">
        <f t="shared" si="10"/>
        <v>0</v>
      </c>
      <c r="Y10" s="2">
        <f t="shared" si="11"/>
        <v>0</v>
      </c>
      <c r="Z10" s="2">
        <f t="shared" si="12"/>
        <v>9.1206687169500658</v>
      </c>
      <c r="AA10" s="2">
        <f t="shared" si="13"/>
        <v>0</v>
      </c>
      <c r="AB10" s="2">
        <f t="shared" si="14"/>
        <v>1.0134076352166741</v>
      </c>
      <c r="AC10" s="2">
        <v>27</v>
      </c>
      <c r="AD10" s="2">
        <f t="shared" si="15"/>
        <v>0.33780254507222468</v>
      </c>
      <c r="AE10" s="2" t="s">
        <v>148</v>
      </c>
      <c r="AF10" s="2">
        <f t="shared" si="16"/>
        <v>0</v>
      </c>
      <c r="AG10" s="2">
        <f t="shared" si="17"/>
        <v>0.22742028290291472</v>
      </c>
      <c r="AH10" s="2">
        <f t="shared" si="18"/>
        <v>0.35971486883315307</v>
      </c>
      <c r="AI10" s="2">
        <f t="shared" si="19"/>
        <v>115215935.5</v>
      </c>
      <c r="AJ10" s="2">
        <f t="shared" si="20"/>
        <v>3262554.6</v>
      </c>
      <c r="AK10" s="2">
        <f t="shared" si="21"/>
        <v>3.2625546000000001</v>
      </c>
      <c r="AL10" s="2" t="s">
        <v>148</v>
      </c>
      <c r="AM10" s="2" t="s">
        <v>148</v>
      </c>
      <c r="AN10" s="2" t="s">
        <v>148</v>
      </c>
      <c r="AO10" s="2" t="s">
        <v>148</v>
      </c>
      <c r="AP10" s="2" t="s">
        <v>148</v>
      </c>
      <c r="AQ10" s="2" t="s">
        <v>148</v>
      </c>
      <c r="AR10" s="2" t="s">
        <v>148</v>
      </c>
      <c r="AS10" s="2">
        <v>0</v>
      </c>
      <c r="AT10" s="2" t="s">
        <v>148</v>
      </c>
      <c r="AU10" s="2" t="s">
        <v>148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143</v>
      </c>
    </row>
    <row r="11" spans="1:99" s="2" customFormat="1" x14ac:dyDescent="0.25">
      <c r="A11" s="2" t="s">
        <v>186</v>
      </c>
      <c r="C11" s="2" t="s">
        <v>187</v>
      </c>
      <c r="D11" s="2">
        <v>1954</v>
      </c>
      <c r="E11" s="2">
        <f t="shared" si="0"/>
        <v>61</v>
      </c>
      <c r="F11" s="2">
        <v>9</v>
      </c>
      <c r="G11" s="2">
        <v>13</v>
      </c>
      <c r="H11" s="2">
        <v>1340</v>
      </c>
      <c r="I11" s="2">
        <v>2034</v>
      </c>
      <c r="J11" s="2">
        <v>904</v>
      </c>
      <c r="K11" s="2">
        <v>2034</v>
      </c>
      <c r="L11" s="2">
        <f t="shared" si="1"/>
        <v>88600836.600000009</v>
      </c>
      <c r="M11" s="2">
        <v>252</v>
      </c>
      <c r="N11" s="2">
        <f t="shared" si="2"/>
        <v>10977120</v>
      </c>
      <c r="O11" s="2">
        <f t="shared" si="3"/>
        <v>0.39375000000000004</v>
      </c>
      <c r="P11" s="2">
        <f t="shared" si="4"/>
        <v>1019808.7200000001</v>
      </c>
      <c r="Q11" s="2">
        <f t="shared" si="5"/>
        <v>1.0198087200000001</v>
      </c>
      <c r="R11" s="2">
        <v>1</v>
      </c>
      <c r="S11" s="2">
        <f t="shared" si="6"/>
        <v>2.5899899999999998</v>
      </c>
      <c r="T11" s="2">
        <f t="shared" si="7"/>
        <v>640</v>
      </c>
      <c r="U11" s="2">
        <f t="shared" si="8"/>
        <v>27880000</v>
      </c>
      <c r="W11" s="2">
        <f t="shared" si="9"/>
        <v>0</v>
      </c>
      <c r="X11" s="2">
        <f t="shared" si="10"/>
        <v>0</v>
      </c>
      <c r="Y11" s="2">
        <f t="shared" si="11"/>
        <v>0</v>
      </c>
      <c r="Z11" s="2">
        <f t="shared" si="12"/>
        <v>8.0714100419782238</v>
      </c>
      <c r="AA11" s="2">
        <f t="shared" si="13"/>
        <v>0</v>
      </c>
      <c r="AB11" s="2">
        <f t="shared" si="14"/>
        <v>2.6904700139927411</v>
      </c>
      <c r="AC11" s="2">
        <v>9</v>
      </c>
      <c r="AD11" s="2">
        <f t="shared" si="15"/>
        <v>0.89682333799758041</v>
      </c>
      <c r="AE11" s="2" t="s">
        <v>148</v>
      </c>
      <c r="AF11" s="2">
        <f t="shared" si="16"/>
        <v>2.5396825396825395</v>
      </c>
      <c r="AG11" s="2">
        <f t="shared" si="17"/>
        <v>0.21589901121513763</v>
      </c>
      <c r="AH11" s="2">
        <f t="shared" si="18"/>
        <v>0.91457258419304943</v>
      </c>
      <c r="AI11" s="2">
        <f t="shared" si="19"/>
        <v>39378149.600000001</v>
      </c>
      <c r="AJ11" s="2">
        <f t="shared" si="20"/>
        <v>1115065.92</v>
      </c>
      <c r="AK11" s="2">
        <f t="shared" si="21"/>
        <v>1.1150659199999999</v>
      </c>
      <c r="AL11" s="2" t="s">
        <v>148</v>
      </c>
      <c r="AM11" s="2" t="s">
        <v>148</v>
      </c>
      <c r="AN11" s="2" t="s">
        <v>148</v>
      </c>
      <c r="AO11" s="2" t="s">
        <v>148</v>
      </c>
      <c r="AP11" s="2" t="s">
        <v>148</v>
      </c>
      <c r="AQ11" s="2" t="s">
        <v>148</v>
      </c>
      <c r="AR11" s="2" t="s">
        <v>148</v>
      </c>
      <c r="AS11" s="2">
        <v>0</v>
      </c>
      <c r="AT11" s="2" t="s">
        <v>148</v>
      </c>
      <c r="AU11" s="2" t="s">
        <v>148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 t="s">
        <v>143</v>
      </c>
    </row>
    <row r="12" spans="1:99" s="2" customFormat="1" x14ac:dyDescent="0.25">
      <c r="A12" s="2" t="s">
        <v>188</v>
      </c>
      <c r="B12" s="2" t="s">
        <v>189</v>
      </c>
      <c r="C12" s="2" t="s">
        <v>190</v>
      </c>
      <c r="D12" s="2">
        <v>1967</v>
      </c>
      <c r="E12" s="2">
        <f t="shared" si="0"/>
        <v>48</v>
      </c>
      <c r="F12" s="2">
        <v>77</v>
      </c>
      <c r="G12" s="2">
        <v>83</v>
      </c>
      <c r="H12" s="2">
        <v>14800</v>
      </c>
      <c r="I12" s="2">
        <v>77635</v>
      </c>
      <c r="J12" s="2">
        <v>69645</v>
      </c>
      <c r="K12" s="2">
        <v>77635</v>
      </c>
      <c r="L12" s="2">
        <f t="shared" si="1"/>
        <v>3381772836.5</v>
      </c>
      <c r="M12" s="2">
        <v>1936</v>
      </c>
      <c r="N12" s="2">
        <f t="shared" si="2"/>
        <v>84332160</v>
      </c>
      <c r="O12" s="2">
        <f t="shared" si="3"/>
        <v>3.0250000000000004</v>
      </c>
      <c r="P12" s="2">
        <f t="shared" si="4"/>
        <v>7834720.96</v>
      </c>
      <c r="Q12" s="2">
        <f t="shared" si="5"/>
        <v>7.8347209600000003</v>
      </c>
      <c r="R12" s="2">
        <v>233</v>
      </c>
      <c r="S12" s="2">
        <f t="shared" si="6"/>
        <v>603.46767</v>
      </c>
      <c r="T12" s="2">
        <f t="shared" si="7"/>
        <v>149120</v>
      </c>
      <c r="U12" s="2">
        <f t="shared" si="8"/>
        <v>6496040000</v>
      </c>
      <c r="V12" s="2">
        <v>72109.892508999998</v>
      </c>
      <c r="W12" s="2">
        <f t="shared" si="9"/>
        <v>21.979095236743198</v>
      </c>
      <c r="X12" s="2">
        <f t="shared" si="10"/>
        <v>13.657180981849546</v>
      </c>
      <c r="Y12" s="2">
        <f t="shared" si="11"/>
        <v>2.2150979508321162</v>
      </c>
      <c r="Z12" s="2">
        <f t="shared" si="12"/>
        <v>40.100631081902797</v>
      </c>
      <c r="AA12" s="2">
        <f t="shared" si="13"/>
        <v>0.25585137541878034</v>
      </c>
      <c r="AB12" s="2">
        <f t="shared" si="14"/>
        <v>1.5623622499442646</v>
      </c>
      <c r="AC12" s="2">
        <v>77</v>
      </c>
      <c r="AD12" s="2">
        <f t="shared" si="15"/>
        <v>0.52078741664808825</v>
      </c>
      <c r="AE12" s="2">
        <v>150.661</v>
      </c>
      <c r="AF12" s="2">
        <f t="shared" si="16"/>
        <v>77.024793388429757</v>
      </c>
      <c r="AG12" s="2">
        <f t="shared" si="17"/>
        <v>0.38699026822238092</v>
      </c>
      <c r="AH12" s="2">
        <f t="shared" si="18"/>
        <v>9.120139441806123E-2</v>
      </c>
      <c r="AI12" s="2">
        <f t="shared" si="19"/>
        <v>3033729235.5</v>
      </c>
      <c r="AJ12" s="2">
        <f t="shared" si="20"/>
        <v>85905714.599999994</v>
      </c>
      <c r="AK12" s="2">
        <f t="shared" si="21"/>
        <v>85.905714599999996</v>
      </c>
      <c r="AL12" s="2" t="s">
        <v>191</v>
      </c>
      <c r="AM12" s="2" t="s">
        <v>192</v>
      </c>
      <c r="AN12" s="2" t="s">
        <v>193</v>
      </c>
      <c r="AO12" s="2" t="s">
        <v>194</v>
      </c>
      <c r="AP12" s="2" t="s">
        <v>195</v>
      </c>
      <c r="AQ12" s="2" t="s">
        <v>196</v>
      </c>
      <c r="AR12" s="2" t="s">
        <v>197</v>
      </c>
      <c r="AS12" s="2">
        <v>1</v>
      </c>
      <c r="AT12" s="2" t="s">
        <v>198</v>
      </c>
      <c r="AU12" s="2" t="s">
        <v>199</v>
      </c>
      <c r="AV12" s="2">
        <v>2</v>
      </c>
      <c r="AW12" s="5">
        <v>97</v>
      </c>
      <c r="AX12" s="5">
        <v>3</v>
      </c>
      <c r="AY12" s="2">
        <v>0</v>
      </c>
      <c r="AZ12" s="5">
        <v>1.1000000000000001</v>
      </c>
      <c r="BA12" s="5">
        <v>5.2</v>
      </c>
      <c r="BB12" s="2">
        <v>0</v>
      </c>
      <c r="BC12" s="2">
        <v>0</v>
      </c>
      <c r="BD12" s="2">
        <v>0</v>
      </c>
      <c r="BE12" s="2">
        <v>0</v>
      </c>
      <c r="BF12" s="5">
        <v>1.9</v>
      </c>
      <c r="BG12" s="5">
        <v>20.7</v>
      </c>
      <c r="BH12" s="5">
        <v>0.9</v>
      </c>
      <c r="BI12" s="5">
        <v>36.200000000000003</v>
      </c>
      <c r="BJ12" s="5">
        <v>33.299999999999997</v>
      </c>
      <c r="BK12" s="5">
        <v>0.6</v>
      </c>
      <c r="BL12" s="2">
        <v>0</v>
      </c>
      <c r="BM12" s="2">
        <v>0</v>
      </c>
      <c r="BN12" s="5">
        <v>0.1</v>
      </c>
      <c r="BO12" s="5">
        <v>31115</v>
      </c>
      <c r="BP12" s="5">
        <v>5934</v>
      </c>
      <c r="BQ12" s="5">
        <v>46</v>
      </c>
      <c r="BR12" s="5">
        <v>9</v>
      </c>
      <c r="BS12" s="5">
        <v>0.14000000000000001</v>
      </c>
      <c r="BT12" s="5">
        <v>0.03</v>
      </c>
      <c r="BU12" s="5">
        <v>42412</v>
      </c>
      <c r="BV12" s="5">
        <v>62</v>
      </c>
      <c r="BW12" s="5">
        <v>0.2</v>
      </c>
      <c r="BX12" s="5">
        <v>64583</v>
      </c>
      <c r="BY12" s="5">
        <v>5431</v>
      </c>
      <c r="BZ12" s="5">
        <v>95</v>
      </c>
      <c r="CA12" s="5">
        <v>8</v>
      </c>
      <c r="CB12" s="5">
        <v>0.48</v>
      </c>
      <c r="CC12" s="5">
        <v>0.04</v>
      </c>
      <c r="CD12" s="2">
        <v>0</v>
      </c>
      <c r="CE12" s="2">
        <v>0</v>
      </c>
      <c r="CF12" s="5">
        <v>1</v>
      </c>
      <c r="CG12" s="2">
        <v>0</v>
      </c>
      <c r="CH12" s="5">
        <v>29</v>
      </c>
      <c r="CI12" s="5">
        <v>21</v>
      </c>
      <c r="CJ12" s="5">
        <v>17</v>
      </c>
      <c r="CK12" s="2">
        <v>0</v>
      </c>
      <c r="CL12" s="2">
        <v>0</v>
      </c>
      <c r="CM12" s="5">
        <v>31</v>
      </c>
      <c r="CN12" s="5">
        <v>34</v>
      </c>
      <c r="CO12" s="5">
        <v>17</v>
      </c>
      <c r="CP12" s="5">
        <v>48</v>
      </c>
      <c r="CQ12" s="2">
        <v>0</v>
      </c>
      <c r="CR12" s="5">
        <v>1</v>
      </c>
      <c r="CS12" s="2">
        <v>0</v>
      </c>
      <c r="CT12" s="2">
        <v>0</v>
      </c>
      <c r="CU12" s="2" t="s">
        <v>143</v>
      </c>
    </row>
    <row r="13" spans="1:99" s="2" customFormat="1" x14ac:dyDescent="0.25">
      <c r="A13" s="2" t="s">
        <v>200</v>
      </c>
      <c r="C13" s="2" t="s">
        <v>201</v>
      </c>
      <c r="D13" s="2">
        <v>1937</v>
      </c>
      <c r="E13" s="2">
        <f t="shared" si="0"/>
        <v>78</v>
      </c>
      <c r="F13" s="2">
        <v>185</v>
      </c>
      <c r="G13" s="2">
        <v>265</v>
      </c>
      <c r="H13" s="2">
        <v>55000</v>
      </c>
      <c r="I13" s="2">
        <v>184300</v>
      </c>
      <c r="J13" s="2">
        <v>184405</v>
      </c>
      <c r="K13" s="2">
        <v>184405</v>
      </c>
      <c r="L13" s="2">
        <f t="shared" si="1"/>
        <v>8032663359.5</v>
      </c>
      <c r="M13" s="2">
        <v>2471</v>
      </c>
      <c r="N13" s="2">
        <f t="shared" si="2"/>
        <v>107636760</v>
      </c>
      <c r="O13" s="2">
        <f t="shared" si="3"/>
        <v>3.8609375000000004</v>
      </c>
      <c r="P13" s="2">
        <f t="shared" si="4"/>
        <v>9999791.0600000005</v>
      </c>
      <c r="Q13" s="2">
        <f t="shared" si="5"/>
        <v>9.9997910599999997</v>
      </c>
      <c r="R13" s="2">
        <v>10376</v>
      </c>
      <c r="S13" s="2">
        <f t="shared" si="6"/>
        <v>26873.736239999998</v>
      </c>
      <c r="T13" s="2">
        <f t="shared" si="7"/>
        <v>6640640</v>
      </c>
      <c r="U13" s="2">
        <f t="shared" si="8"/>
        <v>289282880000</v>
      </c>
      <c r="V13" s="2">
        <v>148533.03417999999</v>
      </c>
      <c r="W13" s="2">
        <f t="shared" si="9"/>
        <v>45.272868818063991</v>
      </c>
      <c r="X13" s="2">
        <f t="shared" si="10"/>
        <v>28.13126547548692</v>
      </c>
      <c r="Y13" s="2">
        <f t="shared" si="11"/>
        <v>4.0386614008995441</v>
      </c>
      <c r="Z13" s="2">
        <f t="shared" si="12"/>
        <v>74.627509779186965</v>
      </c>
      <c r="AA13" s="2">
        <f t="shared" si="13"/>
        <v>0.1990367221572702</v>
      </c>
      <c r="AB13" s="2">
        <f t="shared" si="14"/>
        <v>1.2101758342570859</v>
      </c>
      <c r="AC13" s="2">
        <v>185</v>
      </c>
      <c r="AD13" s="2">
        <f t="shared" si="15"/>
        <v>0.40339194475236195</v>
      </c>
      <c r="AE13" s="2">
        <v>490.161</v>
      </c>
      <c r="AF13" s="2">
        <f t="shared" si="16"/>
        <v>2687.4301902063944</v>
      </c>
      <c r="AG13" s="2">
        <f t="shared" si="17"/>
        <v>0.63747636896955895</v>
      </c>
      <c r="AH13" s="2">
        <f t="shared" si="18"/>
        <v>4.3962878580511552E-2</v>
      </c>
      <c r="AI13" s="2">
        <f t="shared" si="19"/>
        <v>8032663359.5</v>
      </c>
      <c r="AJ13" s="2">
        <f t="shared" si="20"/>
        <v>227459879.40000001</v>
      </c>
      <c r="AK13" s="2">
        <f t="shared" si="21"/>
        <v>227.45987940000001</v>
      </c>
      <c r="AL13" s="2" t="s">
        <v>202</v>
      </c>
      <c r="AM13" s="2" t="s">
        <v>148</v>
      </c>
      <c r="AN13" s="2" t="s">
        <v>148</v>
      </c>
      <c r="AO13" s="2" t="s">
        <v>203</v>
      </c>
      <c r="AP13" s="2" t="s">
        <v>204</v>
      </c>
      <c r="AQ13" s="2" t="s">
        <v>170</v>
      </c>
      <c r="AR13" s="2" t="s">
        <v>205</v>
      </c>
      <c r="AS13" s="2">
        <v>5</v>
      </c>
      <c r="AT13" s="2" t="s">
        <v>206</v>
      </c>
      <c r="AU13" s="2" t="s">
        <v>207</v>
      </c>
      <c r="AV13" s="2">
        <v>3</v>
      </c>
      <c r="AW13" s="5">
        <v>82</v>
      </c>
      <c r="AX13" s="5">
        <v>17</v>
      </c>
      <c r="AY13" s="5">
        <v>1</v>
      </c>
      <c r="AZ13" s="5">
        <v>0.7</v>
      </c>
      <c r="BA13" s="5">
        <v>1.5</v>
      </c>
      <c r="BB13" s="2">
        <v>0</v>
      </c>
      <c r="BC13" s="2">
        <v>0</v>
      </c>
      <c r="BD13" s="2">
        <v>0</v>
      </c>
      <c r="BE13" s="5">
        <v>0.1</v>
      </c>
      <c r="BF13" s="5">
        <v>1.9</v>
      </c>
      <c r="BG13" s="5">
        <v>13.3</v>
      </c>
      <c r="BH13" s="5">
        <v>0.2</v>
      </c>
      <c r="BI13" s="5">
        <v>53.5</v>
      </c>
      <c r="BJ13" s="5">
        <v>24.2</v>
      </c>
      <c r="BK13" s="5">
        <v>3.2</v>
      </c>
      <c r="BL13" s="5">
        <v>0.4</v>
      </c>
      <c r="BM13" s="2">
        <v>0</v>
      </c>
      <c r="BN13" s="5">
        <v>1</v>
      </c>
      <c r="BO13" s="5">
        <v>2429</v>
      </c>
      <c r="BP13" s="5">
        <v>5152</v>
      </c>
      <c r="BQ13" s="2">
        <v>0</v>
      </c>
      <c r="BR13" s="2">
        <v>0</v>
      </c>
      <c r="BS13" s="2">
        <v>0</v>
      </c>
      <c r="BT13" s="2">
        <v>0</v>
      </c>
      <c r="BU13" s="5">
        <v>7973</v>
      </c>
      <c r="BV13" s="2">
        <v>0</v>
      </c>
      <c r="BW13" s="2">
        <v>0</v>
      </c>
      <c r="BX13" s="5">
        <v>315921</v>
      </c>
      <c r="BY13" s="5">
        <v>12180</v>
      </c>
      <c r="BZ13" s="5">
        <v>12</v>
      </c>
      <c r="CA13" s="2">
        <v>0</v>
      </c>
      <c r="CB13" s="5">
        <v>0.76</v>
      </c>
      <c r="CC13" s="5">
        <v>0.03</v>
      </c>
      <c r="CD13" s="5">
        <v>1</v>
      </c>
      <c r="CE13" s="5">
        <v>1</v>
      </c>
      <c r="CF13" s="5">
        <v>7</v>
      </c>
      <c r="CG13" s="5">
        <v>4</v>
      </c>
      <c r="CH13" s="5">
        <v>32</v>
      </c>
      <c r="CI13" s="5">
        <v>12</v>
      </c>
      <c r="CJ13" s="5">
        <v>8</v>
      </c>
      <c r="CK13" s="5">
        <v>2</v>
      </c>
      <c r="CL13" s="5">
        <v>1</v>
      </c>
      <c r="CM13" s="5">
        <v>35</v>
      </c>
      <c r="CN13" s="5">
        <v>50</v>
      </c>
      <c r="CO13" s="5">
        <v>8</v>
      </c>
      <c r="CP13" s="5">
        <v>31</v>
      </c>
      <c r="CQ13" s="5">
        <v>3</v>
      </c>
      <c r="CR13" s="5">
        <v>5</v>
      </c>
      <c r="CS13" s="5">
        <v>5.4890000000000001E-2</v>
      </c>
      <c r="CT13" s="2">
        <v>0</v>
      </c>
      <c r="CU13" s="2" t="s">
        <v>143</v>
      </c>
    </row>
    <row r="14" spans="1:99" s="2" customFormat="1" x14ac:dyDescent="0.25">
      <c r="A14" s="2" t="s">
        <v>208</v>
      </c>
      <c r="C14" s="2" t="s">
        <v>209</v>
      </c>
      <c r="D14" s="2">
        <v>1926</v>
      </c>
      <c r="E14" s="2">
        <f t="shared" si="0"/>
        <v>89</v>
      </c>
      <c r="F14" s="2">
        <v>82</v>
      </c>
      <c r="G14" s="2">
        <v>135</v>
      </c>
      <c r="H14" s="2">
        <v>77800</v>
      </c>
      <c r="I14" s="2">
        <v>45228</v>
      </c>
      <c r="J14" s="2">
        <v>44728</v>
      </c>
      <c r="K14" s="2">
        <v>45228</v>
      </c>
      <c r="L14" s="2">
        <f t="shared" si="1"/>
        <v>1970127157.2</v>
      </c>
      <c r="M14" s="2">
        <v>2380</v>
      </c>
      <c r="N14" s="2">
        <f t="shared" si="2"/>
        <v>103672800</v>
      </c>
      <c r="O14" s="2">
        <f t="shared" si="3"/>
        <v>3.71875</v>
      </c>
      <c r="P14" s="2">
        <f t="shared" si="4"/>
        <v>9631526.8000000007</v>
      </c>
      <c r="Q14" s="2">
        <f t="shared" si="5"/>
        <v>9.6315268000000014</v>
      </c>
      <c r="R14" s="2">
        <v>2145</v>
      </c>
      <c r="S14" s="2">
        <f t="shared" si="6"/>
        <v>5555.52855</v>
      </c>
      <c r="T14" s="2">
        <f t="shared" si="7"/>
        <v>1372800</v>
      </c>
      <c r="U14" s="2">
        <f t="shared" si="8"/>
        <v>59802600000</v>
      </c>
      <c r="V14" s="2">
        <v>157256.11230000001</v>
      </c>
      <c r="W14" s="2">
        <f t="shared" si="9"/>
        <v>47.931663029040003</v>
      </c>
      <c r="X14" s="2">
        <f t="shared" si="10"/>
        <v>29.783364132946204</v>
      </c>
      <c r="Y14" s="2">
        <f t="shared" si="11"/>
        <v>4.3568220291918323</v>
      </c>
      <c r="Z14" s="2">
        <f t="shared" si="12"/>
        <v>19.003317718823066</v>
      </c>
      <c r="AA14" s="2">
        <f t="shared" si="13"/>
        <v>0.86878218357529802</v>
      </c>
      <c r="AB14" s="2">
        <f t="shared" si="14"/>
        <v>0.69524333117645354</v>
      </c>
      <c r="AC14" s="2">
        <v>82</v>
      </c>
      <c r="AD14" s="2">
        <f t="shared" si="15"/>
        <v>0.23174777705881788</v>
      </c>
      <c r="AE14" s="2">
        <v>588.06200000000001</v>
      </c>
      <c r="AF14" s="2">
        <f t="shared" si="16"/>
        <v>576.80672268907563</v>
      </c>
      <c r="AG14" s="2">
        <f t="shared" si="17"/>
        <v>0.16540265019370493</v>
      </c>
      <c r="AH14" s="2">
        <f t="shared" si="18"/>
        <v>0.17457560108853992</v>
      </c>
      <c r="AI14" s="2">
        <f t="shared" si="19"/>
        <v>1948347207.2</v>
      </c>
      <c r="AJ14" s="2">
        <f t="shared" si="20"/>
        <v>55171093.439999998</v>
      </c>
      <c r="AK14" s="2">
        <f t="shared" si="21"/>
        <v>55.17109344</v>
      </c>
      <c r="AL14" s="2" t="s">
        <v>210</v>
      </c>
      <c r="AM14" s="2" t="s">
        <v>211</v>
      </c>
      <c r="AN14" s="2" t="s">
        <v>212</v>
      </c>
      <c r="AO14" s="2" t="s">
        <v>213</v>
      </c>
      <c r="AP14" s="2" t="s">
        <v>214</v>
      </c>
      <c r="AQ14" s="2" t="s">
        <v>215</v>
      </c>
      <c r="AR14" s="2" t="s">
        <v>216</v>
      </c>
      <c r="AS14" s="2">
        <v>5</v>
      </c>
      <c r="AT14" s="2" t="s">
        <v>217</v>
      </c>
      <c r="AU14" s="2" t="s">
        <v>218</v>
      </c>
      <c r="AV14" s="2">
        <v>4</v>
      </c>
      <c r="AW14" s="5">
        <v>80</v>
      </c>
      <c r="AX14" s="5">
        <v>19</v>
      </c>
      <c r="AY14" s="5">
        <v>1</v>
      </c>
      <c r="AZ14" s="5">
        <v>0.7</v>
      </c>
      <c r="BA14" s="5">
        <v>1.3</v>
      </c>
      <c r="BB14" s="2">
        <v>0</v>
      </c>
      <c r="BC14" s="5">
        <v>0.1</v>
      </c>
      <c r="BD14" s="2">
        <v>0</v>
      </c>
      <c r="BE14" s="5">
        <v>0.1</v>
      </c>
      <c r="BF14" s="5">
        <v>1.3</v>
      </c>
      <c r="BG14" s="5">
        <v>11.1</v>
      </c>
      <c r="BH14" s="5">
        <v>0.1</v>
      </c>
      <c r="BI14" s="5">
        <v>48</v>
      </c>
      <c r="BJ14" s="5">
        <v>33.1</v>
      </c>
      <c r="BK14" s="5">
        <v>2.7</v>
      </c>
      <c r="BL14" s="5">
        <v>0.7</v>
      </c>
      <c r="BM14" s="2">
        <v>0</v>
      </c>
      <c r="BN14" s="5">
        <v>0.7</v>
      </c>
      <c r="BO14" s="5">
        <v>5340</v>
      </c>
      <c r="BP14" s="5">
        <v>5862</v>
      </c>
      <c r="BQ14" s="2">
        <v>0</v>
      </c>
      <c r="BR14" s="2">
        <v>0</v>
      </c>
      <c r="BS14" s="2">
        <v>0</v>
      </c>
      <c r="BT14" s="2">
        <v>0</v>
      </c>
      <c r="BU14" s="5">
        <v>9988</v>
      </c>
      <c r="BV14" s="2">
        <v>0</v>
      </c>
      <c r="BW14" s="2">
        <v>0</v>
      </c>
      <c r="BX14" s="5">
        <v>651890</v>
      </c>
      <c r="BY14" s="5">
        <v>37314</v>
      </c>
      <c r="BZ14" s="5">
        <v>16</v>
      </c>
      <c r="CA14" s="5">
        <v>1</v>
      </c>
      <c r="CB14" s="5">
        <v>1.26</v>
      </c>
      <c r="CC14" s="5">
        <v>0.08</v>
      </c>
      <c r="CD14" s="5">
        <v>12</v>
      </c>
      <c r="CE14" s="5">
        <v>8</v>
      </c>
      <c r="CF14" s="5">
        <v>8</v>
      </c>
      <c r="CG14" s="5">
        <v>4</v>
      </c>
      <c r="CH14" s="5">
        <v>28</v>
      </c>
      <c r="CI14" s="5">
        <v>8</v>
      </c>
      <c r="CJ14" s="5">
        <v>5</v>
      </c>
      <c r="CK14" s="5">
        <v>1</v>
      </c>
      <c r="CL14" s="2">
        <v>0</v>
      </c>
      <c r="CM14" s="5">
        <v>27</v>
      </c>
      <c r="CN14" s="5">
        <v>26</v>
      </c>
      <c r="CO14" s="5">
        <v>13</v>
      </c>
      <c r="CP14" s="5">
        <v>54</v>
      </c>
      <c r="CQ14" s="5">
        <v>2</v>
      </c>
      <c r="CR14" s="5">
        <v>3</v>
      </c>
      <c r="CS14" s="5">
        <v>0.16866</v>
      </c>
      <c r="CT14" s="5">
        <v>9.3160000000000007E-2</v>
      </c>
      <c r="CU14" s="2" t="s">
        <v>143</v>
      </c>
    </row>
    <row r="15" spans="1:99" s="2" customFormat="1" x14ac:dyDescent="0.25">
      <c r="A15" s="2" t="s">
        <v>219</v>
      </c>
      <c r="C15" s="2" t="s">
        <v>220</v>
      </c>
      <c r="D15" s="2">
        <v>1908</v>
      </c>
      <c r="E15" s="2">
        <f t="shared" si="0"/>
        <v>107</v>
      </c>
      <c r="F15" s="2">
        <v>200</v>
      </c>
      <c r="G15" s="2">
        <v>214</v>
      </c>
      <c r="H15" s="2">
        <v>50310</v>
      </c>
      <c r="I15" s="2">
        <v>1016500</v>
      </c>
      <c r="J15" s="2">
        <v>1016500</v>
      </c>
      <c r="K15" s="2">
        <v>1016500</v>
      </c>
      <c r="L15" s="2">
        <f t="shared" si="1"/>
        <v>44278638350</v>
      </c>
      <c r="M15" s="2">
        <v>22014</v>
      </c>
      <c r="N15" s="2">
        <f t="shared" si="2"/>
        <v>958929840</v>
      </c>
      <c r="O15" s="2">
        <f t="shared" si="3"/>
        <v>34.396875000000001</v>
      </c>
      <c r="P15" s="2">
        <f t="shared" si="4"/>
        <v>89087576.040000007</v>
      </c>
      <c r="Q15" s="2">
        <f t="shared" si="5"/>
        <v>89.087576040000002</v>
      </c>
      <c r="R15" s="2">
        <v>14600</v>
      </c>
      <c r="S15" s="2">
        <f t="shared" si="6"/>
        <v>37813.853999999999</v>
      </c>
      <c r="T15" s="2">
        <f t="shared" si="7"/>
        <v>9344000</v>
      </c>
      <c r="U15" s="2">
        <f t="shared" si="8"/>
        <v>407048000000</v>
      </c>
      <c r="V15" s="2">
        <v>704693.74</v>
      </c>
      <c r="W15" s="2">
        <f t="shared" si="9"/>
        <v>214.79065195199999</v>
      </c>
      <c r="X15" s="2">
        <f t="shared" si="10"/>
        <v>133.46476619356</v>
      </c>
      <c r="Y15" s="2">
        <f t="shared" si="11"/>
        <v>6.4195072861237774</v>
      </c>
      <c r="Z15" s="2">
        <f t="shared" si="12"/>
        <v>46.175055257431552</v>
      </c>
      <c r="AA15" s="2">
        <f t="shared" si="13"/>
        <v>0.17130730433019112</v>
      </c>
      <c r="AB15" s="2">
        <f t="shared" si="14"/>
        <v>0.69262582886147328</v>
      </c>
      <c r="AC15" s="2">
        <v>200</v>
      </c>
      <c r="AD15" s="2">
        <f t="shared" si="15"/>
        <v>0.23087527628715776</v>
      </c>
      <c r="AE15" s="2">
        <v>489.82900000000001</v>
      </c>
      <c r="AF15" s="2">
        <f t="shared" si="16"/>
        <v>424.45716362314892</v>
      </c>
      <c r="AG15" s="2">
        <f t="shared" si="17"/>
        <v>0.13214765342881107</v>
      </c>
      <c r="AH15" s="2">
        <f t="shared" si="18"/>
        <v>7.1052219275044751E-2</v>
      </c>
      <c r="AI15" s="2">
        <f t="shared" si="19"/>
        <v>44278638350</v>
      </c>
      <c r="AJ15" s="2">
        <f t="shared" si="20"/>
        <v>1253832420</v>
      </c>
      <c r="AK15" s="2">
        <f t="shared" si="21"/>
        <v>1253.83242</v>
      </c>
      <c r="AL15" s="2" t="s">
        <v>221</v>
      </c>
      <c r="AM15" s="2" t="s">
        <v>148</v>
      </c>
      <c r="AN15" s="2" t="s">
        <v>222</v>
      </c>
      <c r="AO15" s="2" t="s">
        <v>223</v>
      </c>
      <c r="AP15" s="2" t="s">
        <v>224</v>
      </c>
      <c r="AQ15" s="2" t="s">
        <v>170</v>
      </c>
      <c r="AR15" s="2" t="s">
        <v>205</v>
      </c>
      <c r="AS15" s="2">
        <v>5</v>
      </c>
      <c r="AT15" s="2" t="s">
        <v>225</v>
      </c>
      <c r="AU15" s="2" t="s">
        <v>226</v>
      </c>
      <c r="AV15" s="2">
        <v>3</v>
      </c>
      <c r="AW15" s="5">
        <v>81</v>
      </c>
      <c r="AX15" s="5">
        <v>17</v>
      </c>
      <c r="AY15" s="5">
        <v>1</v>
      </c>
      <c r="AZ15" s="5">
        <v>0.7</v>
      </c>
      <c r="BA15" s="5">
        <v>1.5</v>
      </c>
      <c r="BB15" s="2">
        <v>0</v>
      </c>
      <c r="BC15" s="2">
        <v>0</v>
      </c>
      <c r="BD15" s="2">
        <v>0</v>
      </c>
      <c r="BE15" s="5">
        <v>0.1</v>
      </c>
      <c r="BF15" s="5">
        <v>1.9</v>
      </c>
      <c r="BG15" s="5">
        <v>13.4</v>
      </c>
      <c r="BH15" s="5">
        <v>0.2</v>
      </c>
      <c r="BI15" s="5">
        <v>53.5</v>
      </c>
      <c r="BJ15" s="5">
        <v>24.1</v>
      </c>
      <c r="BK15" s="5">
        <v>3.3</v>
      </c>
      <c r="BL15" s="5">
        <v>0.4</v>
      </c>
      <c r="BM15" s="2">
        <v>0</v>
      </c>
      <c r="BN15" s="5">
        <v>1</v>
      </c>
      <c r="BO15" s="5">
        <v>2651</v>
      </c>
      <c r="BP15" s="5">
        <v>5455</v>
      </c>
      <c r="BQ15" s="2">
        <v>0</v>
      </c>
      <c r="BR15" s="2">
        <v>0</v>
      </c>
      <c r="BS15" s="2">
        <v>0</v>
      </c>
      <c r="BT15" s="2">
        <v>0</v>
      </c>
      <c r="BU15" s="5">
        <v>8498</v>
      </c>
      <c r="BV15" s="2">
        <v>0</v>
      </c>
      <c r="BW15" s="2">
        <v>0</v>
      </c>
      <c r="BX15" s="5">
        <v>329036</v>
      </c>
      <c r="BY15" s="5">
        <v>14241</v>
      </c>
      <c r="BZ15" s="5">
        <v>12</v>
      </c>
      <c r="CA15" s="5">
        <v>1</v>
      </c>
      <c r="CB15" s="5">
        <v>0.79</v>
      </c>
      <c r="CC15" s="5">
        <v>0.04</v>
      </c>
      <c r="CD15" s="5">
        <v>1</v>
      </c>
      <c r="CE15" s="5">
        <v>1</v>
      </c>
      <c r="CF15" s="5">
        <v>8</v>
      </c>
      <c r="CG15" s="5">
        <v>5</v>
      </c>
      <c r="CH15" s="5">
        <v>32</v>
      </c>
      <c r="CI15" s="5">
        <v>12</v>
      </c>
      <c r="CJ15" s="5">
        <v>9</v>
      </c>
      <c r="CK15" s="5">
        <v>2</v>
      </c>
      <c r="CL15" s="5">
        <v>1</v>
      </c>
      <c r="CM15" s="5">
        <v>34</v>
      </c>
      <c r="CN15" s="5">
        <v>49</v>
      </c>
      <c r="CO15" s="5">
        <v>7</v>
      </c>
      <c r="CP15" s="5">
        <v>28</v>
      </c>
      <c r="CQ15" s="5">
        <v>3</v>
      </c>
      <c r="CR15" s="5">
        <v>6</v>
      </c>
      <c r="CS15" s="5">
        <v>5.373E-2</v>
      </c>
      <c r="CT15" s="2">
        <v>0</v>
      </c>
      <c r="CU15" s="2" t="s">
        <v>143</v>
      </c>
    </row>
    <row r="16" spans="1:99" s="2" customFormat="1" x14ac:dyDescent="0.25">
      <c r="A16" s="2" t="s">
        <v>227</v>
      </c>
      <c r="C16" s="2" t="s">
        <v>228</v>
      </c>
      <c r="D16" s="2">
        <v>1938</v>
      </c>
      <c r="E16" s="2">
        <f t="shared" si="0"/>
        <v>77</v>
      </c>
      <c r="F16" s="2">
        <v>206</v>
      </c>
      <c r="G16" s="2">
        <v>295</v>
      </c>
      <c r="H16" s="2">
        <v>48500</v>
      </c>
      <c r="I16" s="2">
        <v>1017279</v>
      </c>
      <c r="J16" s="2">
        <v>1017279</v>
      </c>
      <c r="K16" s="2">
        <v>1017279</v>
      </c>
      <c r="L16" s="2">
        <f t="shared" si="1"/>
        <v>44312571512.099998</v>
      </c>
      <c r="M16" s="2">
        <v>20291</v>
      </c>
      <c r="N16" s="2">
        <f t="shared" si="2"/>
        <v>883875960</v>
      </c>
      <c r="O16" s="2">
        <f t="shared" si="3"/>
        <v>31.704687500000002</v>
      </c>
      <c r="P16" s="2">
        <f t="shared" si="4"/>
        <v>82114836.260000005</v>
      </c>
      <c r="Q16" s="2">
        <f t="shared" si="5"/>
        <v>82.114836260000004</v>
      </c>
      <c r="R16" s="2">
        <v>7210</v>
      </c>
      <c r="S16" s="2">
        <f t="shared" si="6"/>
        <v>18673.8279</v>
      </c>
      <c r="T16" s="2">
        <f t="shared" si="7"/>
        <v>4614400</v>
      </c>
      <c r="U16" s="2">
        <f t="shared" si="8"/>
        <v>201014800000</v>
      </c>
      <c r="V16" s="2">
        <v>1135339.638</v>
      </c>
      <c r="W16" s="2">
        <f t="shared" si="9"/>
        <v>346.05152166239998</v>
      </c>
      <c r="X16" s="2">
        <f t="shared" si="10"/>
        <v>215.02651539937202</v>
      </c>
      <c r="Y16" s="2">
        <f t="shared" si="11"/>
        <v>10.772706774162744</v>
      </c>
      <c r="Z16" s="2">
        <f t="shared" si="12"/>
        <v>50.134378032071375</v>
      </c>
      <c r="AA16" s="2">
        <f t="shared" si="13"/>
        <v>0.27578368597336228</v>
      </c>
      <c r="AB16" s="2">
        <f t="shared" si="14"/>
        <v>0.73011230143793271</v>
      </c>
      <c r="AC16" s="2">
        <v>206</v>
      </c>
      <c r="AD16" s="2">
        <f t="shared" si="15"/>
        <v>0.24337076714597755</v>
      </c>
      <c r="AE16" s="2">
        <v>0.31569999999999998</v>
      </c>
      <c r="AF16" s="2">
        <f t="shared" si="16"/>
        <v>227.41116751269035</v>
      </c>
      <c r="AG16" s="2">
        <f t="shared" si="17"/>
        <v>0.14944638661917997</v>
      </c>
      <c r="AH16" s="2">
        <f t="shared" si="18"/>
        <v>6.5440926565191529E-2</v>
      </c>
      <c r="AI16" s="2">
        <f t="shared" si="19"/>
        <v>44312571512.099998</v>
      </c>
      <c r="AJ16" s="2">
        <f t="shared" si="20"/>
        <v>1254793300.9200001</v>
      </c>
      <c r="AK16" s="2">
        <f t="shared" si="21"/>
        <v>1254.7933009200001</v>
      </c>
      <c r="AL16" s="2" t="s">
        <v>229</v>
      </c>
      <c r="AM16" s="2" t="s">
        <v>148</v>
      </c>
      <c r="AN16" s="2" t="s">
        <v>148</v>
      </c>
      <c r="AO16" s="2" t="s">
        <v>230</v>
      </c>
      <c r="AP16" s="2" t="s">
        <v>231</v>
      </c>
      <c r="AQ16" s="2" t="s">
        <v>232</v>
      </c>
      <c r="AR16" s="2" t="s">
        <v>140</v>
      </c>
      <c r="AS16" s="2">
        <v>1</v>
      </c>
      <c r="AT16" s="2" t="s">
        <v>233</v>
      </c>
      <c r="AU16" s="2" t="s">
        <v>234</v>
      </c>
      <c r="AV16" s="2">
        <v>3</v>
      </c>
      <c r="AW16" s="5">
        <v>81</v>
      </c>
      <c r="AX16" s="5">
        <v>19</v>
      </c>
      <c r="AY16" s="2">
        <v>0</v>
      </c>
      <c r="AZ16" s="5">
        <v>0.1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5">
        <v>82.8</v>
      </c>
      <c r="BJ16" s="5">
        <v>14.5</v>
      </c>
      <c r="BK16" s="2">
        <v>0</v>
      </c>
      <c r="BL16" s="2">
        <v>0</v>
      </c>
      <c r="BM16" s="2">
        <v>0</v>
      </c>
      <c r="BN16" s="5">
        <v>2.5</v>
      </c>
      <c r="BO16" s="5">
        <v>30</v>
      </c>
      <c r="BP16" s="5">
        <v>34</v>
      </c>
      <c r="BQ16" s="5">
        <v>1</v>
      </c>
      <c r="BR16" s="5">
        <v>1</v>
      </c>
      <c r="BS16" s="5">
        <v>0.02</v>
      </c>
      <c r="BT16" s="5">
        <v>0.03</v>
      </c>
      <c r="BU16" s="5">
        <v>144</v>
      </c>
      <c r="BV16" s="5">
        <v>2</v>
      </c>
      <c r="BW16" s="5">
        <v>0.12</v>
      </c>
      <c r="BX16" s="5">
        <v>2059</v>
      </c>
      <c r="BY16" s="5">
        <v>339</v>
      </c>
      <c r="BZ16" s="5">
        <v>35</v>
      </c>
      <c r="CA16" s="5">
        <v>6</v>
      </c>
      <c r="CB16" s="5">
        <v>7.31</v>
      </c>
      <c r="CC16" s="5">
        <v>1.18</v>
      </c>
      <c r="CD16" s="2">
        <v>0</v>
      </c>
      <c r="CE16" s="2">
        <v>0</v>
      </c>
      <c r="CF16" s="2">
        <v>0</v>
      </c>
      <c r="CG16" s="2">
        <v>0</v>
      </c>
      <c r="CH16" s="5">
        <v>28</v>
      </c>
      <c r="CI16" s="2">
        <v>0</v>
      </c>
      <c r="CJ16" s="2">
        <v>0</v>
      </c>
      <c r="CK16" s="5">
        <v>7</v>
      </c>
      <c r="CL16" s="2">
        <v>0</v>
      </c>
      <c r="CM16" s="5">
        <v>59</v>
      </c>
      <c r="CN16" s="5">
        <v>78</v>
      </c>
      <c r="CO16" s="5">
        <v>6</v>
      </c>
      <c r="CP16" s="5">
        <v>22</v>
      </c>
      <c r="CQ16" s="2">
        <v>0</v>
      </c>
      <c r="CR16" s="2">
        <v>0</v>
      </c>
      <c r="CS16" s="2">
        <v>0</v>
      </c>
      <c r="CT16" s="2">
        <v>0</v>
      </c>
      <c r="CU16" s="2" t="s">
        <v>143</v>
      </c>
    </row>
    <row r="17" spans="1:99" s="2" customFormat="1" x14ac:dyDescent="0.25">
      <c r="A17" s="2" t="s">
        <v>235</v>
      </c>
      <c r="C17" s="2" t="s">
        <v>236</v>
      </c>
      <c r="D17" s="2">
        <v>1959</v>
      </c>
      <c r="E17" s="2">
        <f t="shared" si="0"/>
        <v>56</v>
      </c>
      <c r="F17" s="2">
        <v>196</v>
      </c>
      <c r="G17" s="2">
        <v>208</v>
      </c>
      <c r="H17" s="2">
        <v>13500</v>
      </c>
      <c r="I17" s="2">
        <v>22390</v>
      </c>
      <c r="J17" s="2">
        <v>17354</v>
      </c>
      <c r="K17" s="2">
        <v>22390</v>
      </c>
      <c r="L17" s="2">
        <f t="shared" si="1"/>
        <v>975306161</v>
      </c>
      <c r="M17" s="2">
        <v>437</v>
      </c>
      <c r="N17" s="2">
        <f t="shared" si="2"/>
        <v>19035720</v>
      </c>
      <c r="O17" s="2">
        <f t="shared" si="3"/>
        <v>0.68281250000000004</v>
      </c>
      <c r="P17" s="2">
        <f t="shared" si="4"/>
        <v>1768477.82</v>
      </c>
      <c r="Q17" s="2">
        <f t="shared" si="5"/>
        <v>1.7684778200000002</v>
      </c>
      <c r="R17" s="2">
        <v>131</v>
      </c>
      <c r="S17" s="2">
        <f t="shared" si="6"/>
        <v>339.28868999999997</v>
      </c>
      <c r="T17" s="2">
        <f t="shared" si="7"/>
        <v>83840</v>
      </c>
      <c r="U17" s="2">
        <f t="shared" si="8"/>
        <v>3652280000</v>
      </c>
      <c r="W17" s="2">
        <f t="shared" si="9"/>
        <v>0</v>
      </c>
      <c r="X17" s="2">
        <f t="shared" si="10"/>
        <v>0</v>
      </c>
      <c r="Y17" s="2">
        <f t="shared" si="11"/>
        <v>0</v>
      </c>
      <c r="Z17" s="2">
        <f t="shared" si="12"/>
        <v>51.23558031952561</v>
      </c>
      <c r="AA17" s="2">
        <f t="shared" si="13"/>
        <v>0</v>
      </c>
      <c r="AB17" s="2">
        <f t="shared" si="14"/>
        <v>0.78421806611518796</v>
      </c>
      <c r="AC17" s="2">
        <v>196</v>
      </c>
      <c r="AD17" s="2">
        <f t="shared" si="15"/>
        <v>0.26140602203839597</v>
      </c>
      <c r="AE17" s="2" t="s">
        <v>148</v>
      </c>
      <c r="AF17" s="2">
        <f t="shared" si="16"/>
        <v>191.85354691075514</v>
      </c>
      <c r="AG17" s="2">
        <f t="shared" si="17"/>
        <v>1.0407165333643618</v>
      </c>
      <c r="AH17" s="2">
        <f t="shared" si="18"/>
        <v>8.2616713003428086E-2</v>
      </c>
      <c r="AI17" s="2">
        <f t="shared" si="19"/>
        <v>755938504.60000002</v>
      </c>
      <c r="AJ17" s="2">
        <f t="shared" si="20"/>
        <v>21405811.920000002</v>
      </c>
      <c r="AK17" s="2">
        <f t="shared" si="21"/>
        <v>21.405811920000001</v>
      </c>
      <c r="AL17" s="2" t="s">
        <v>148</v>
      </c>
      <c r="AM17" s="2" t="s">
        <v>148</v>
      </c>
      <c r="AN17" s="2" t="s">
        <v>148</v>
      </c>
      <c r="AO17" s="2" t="s">
        <v>148</v>
      </c>
      <c r="AP17" s="2" t="s">
        <v>148</v>
      </c>
      <c r="AQ17" s="2" t="s">
        <v>148</v>
      </c>
      <c r="AR17" s="2" t="s">
        <v>148</v>
      </c>
      <c r="AS17" s="2">
        <v>0</v>
      </c>
      <c r="AT17" s="2" t="s">
        <v>148</v>
      </c>
      <c r="AU17" s="2" t="s">
        <v>148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 t="s">
        <v>143</v>
      </c>
    </row>
    <row r="18" spans="1:99" s="2" customFormat="1" x14ac:dyDescent="0.25">
      <c r="A18" s="2" t="s">
        <v>237</v>
      </c>
      <c r="C18" s="2" t="s">
        <v>238</v>
      </c>
      <c r="D18" s="2">
        <v>1951</v>
      </c>
      <c r="E18" s="2">
        <f t="shared" si="0"/>
        <v>64</v>
      </c>
      <c r="F18" s="2">
        <v>144</v>
      </c>
      <c r="G18" s="2">
        <v>220</v>
      </c>
      <c r="H18" s="2">
        <v>20000</v>
      </c>
      <c r="I18" s="2">
        <v>1473118</v>
      </c>
      <c r="J18" s="2">
        <v>952432</v>
      </c>
      <c r="K18" s="2">
        <v>1473118</v>
      </c>
      <c r="L18" s="2">
        <f t="shared" si="1"/>
        <v>64168872768.200005</v>
      </c>
      <c r="M18" s="2">
        <v>19560</v>
      </c>
      <c r="N18" s="2">
        <f t="shared" si="2"/>
        <v>852033600</v>
      </c>
      <c r="O18" s="2">
        <f t="shared" si="3"/>
        <v>30.5625</v>
      </c>
      <c r="P18" s="2">
        <f t="shared" si="4"/>
        <v>79156581.600000009</v>
      </c>
      <c r="Q18" s="2">
        <f t="shared" si="5"/>
        <v>79.15658160000001</v>
      </c>
      <c r="R18" s="2">
        <v>7710</v>
      </c>
      <c r="S18" s="2">
        <f t="shared" si="6"/>
        <v>19968.822899999999</v>
      </c>
      <c r="T18" s="2">
        <f t="shared" si="7"/>
        <v>4934400</v>
      </c>
      <c r="U18" s="2">
        <f t="shared" si="8"/>
        <v>214954800000</v>
      </c>
      <c r="V18" s="2">
        <v>594241.28515000001</v>
      </c>
      <c r="W18" s="2">
        <f t="shared" si="9"/>
        <v>181.12474371371999</v>
      </c>
      <c r="X18" s="2">
        <f t="shared" si="10"/>
        <v>112.54573395969911</v>
      </c>
      <c r="Y18" s="2">
        <f t="shared" si="11"/>
        <v>5.7428723053648563</v>
      </c>
      <c r="Z18" s="2">
        <f t="shared" si="12"/>
        <v>75.312608291738741</v>
      </c>
      <c r="AA18" s="2">
        <f t="shared" si="13"/>
        <v>0.15417419637544413</v>
      </c>
      <c r="AB18" s="2">
        <f t="shared" si="14"/>
        <v>1.569012672744557</v>
      </c>
      <c r="AC18" s="2">
        <v>144</v>
      </c>
      <c r="AD18" s="2">
        <f t="shared" si="15"/>
        <v>0.52300422424818571</v>
      </c>
      <c r="AE18" s="2">
        <v>940.40700000000004</v>
      </c>
      <c r="AF18" s="2">
        <f t="shared" si="16"/>
        <v>252.26993865030676</v>
      </c>
      <c r="AG18" s="2">
        <f t="shared" si="17"/>
        <v>0.22865714490092057</v>
      </c>
      <c r="AH18" s="2">
        <f t="shared" si="18"/>
        <v>6.7378438228718043E-2</v>
      </c>
      <c r="AI18" s="2">
        <f t="shared" si="19"/>
        <v>41487842676.800003</v>
      </c>
      <c r="AJ18" s="2">
        <f t="shared" si="20"/>
        <v>1174805823.3600001</v>
      </c>
      <c r="AK18" s="2">
        <f t="shared" si="21"/>
        <v>1174.8058233600002</v>
      </c>
      <c r="AL18" s="2" t="s">
        <v>239</v>
      </c>
      <c r="AM18" s="2" t="s">
        <v>148</v>
      </c>
      <c r="AN18" s="2" t="s">
        <v>240</v>
      </c>
      <c r="AO18" s="2" t="s">
        <v>241</v>
      </c>
      <c r="AP18" s="2" t="s">
        <v>242</v>
      </c>
      <c r="AQ18" s="2" t="s">
        <v>243</v>
      </c>
      <c r="AR18" s="2" t="s">
        <v>244</v>
      </c>
      <c r="AS18" s="2">
        <v>5</v>
      </c>
      <c r="AT18" s="2" t="s">
        <v>245</v>
      </c>
      <c r="AU18" s="2" t="s">
        <v>246</v>
      </c>
      <c r="AV18" s="2">
        <v>3</v>
      </c>
      <c r="AW18" s="5">
        <v>80</v>
      </c>
      <c r="AX18" s="5">
        <v>19</v>
      </c>
      <c r="AY18" s="5">
        <v>1</v>
      </c>
      <c r="AZ18" s="5">
        <v>0.8</v>
      </c>
      <c r="BA18" s="5">
        <v>1</v>
      </c>
      <c r="BB18" s="2">
        <v>0</v>
      </c>
      <c r="BC18" s="2">
        <v>0</v>
      </c>
      <c r="BD18" s="2">
        <v>0</v>
      </c>
      <c r="BE18" s="5">
        <v>0.1</v>
      </c>
      <c r="BF18" s="5">
        <v>0.1</v>
      </c>
      <c r="BG18" s="5">
        <v>15.4</v>
      </c>
      <c r="BH18" s="2">
        <v>0</v>
      </c>
      <c r="BI18" s="5">
        <v>54.8</v>
      </c>
      <c r="BJ18" s="5">
        <v>23.6</v>
      </c>
      <c r="BK18" s="5">
        <v>2.2000000000000002</v>
      </c>
      <c r="BL18" s="5">
        <v>0.4</v>
      </c>
      <c r="BM18" s="2">
        <v>0</v>
      </c>
      <c r="BN18" s="5">
        <v>1.5</v>
      </c>
      <c r="BO18" s="5">
        <v>19957</v>
      </c>
      <c r="BP18" s="5">
        <v>13810</v>
      </c>
      <c r="BQ18" s="5">
        <v>2</v>
      </c>
      <c r="BR18" s="5">
        <v>1</v>
      </c>
      <c r="BS18" s="5">
        <v>0.01</v>
      </c>
      <c r="BT18" s="2">
        <v>0</v>
      </c>
      <c r="BU18" s="5">
        <v>27438</v>
      </c>
      <c r="BV18" s="5">
        <v>2</v>
      </c>
      <c r="BW18" s="5">
        <v>0.01</v>
      </c>
      <c r="BX18" s="5">
        <v>830474</v>
      </c>
      <c r="BY18" s="5">
        <v>146627</v>
      </c>
      <c r="BZ18" s="5">
        <v>64</v>
      </c>
      <c r="CA18" s="5">
        <v>11</v>
      </c>
      <c r="CB18" s="5">
        <v>1.01</v>
      </c>
      <c r="CC18" s="5">
        <v>0.18</v>
      </c>
      <c r="CD18" s="5">
        <v>3</v>
      </c>
      <c r="CE18" s="5">
        <v>2</v>
      </c>
      <c r="CF18" s="5">
        <v>15</v>
      </c>
      <c r="CG18" s="5">
        <v>7</v>
      </c>
      <c r="CH18" s="5">
        <v>18</v>
      </c>
      <c r="CI18" s="5">
        <v>11</v>
      </c>
      <c r="CJ18" s="5">
        <v>7</v>
      </c>
      <c r="CK18" s="5">
        <v>3</v>
      </c>
      <c r="CL18" s="2">
        <v>0</v>
      </c>
      <c r="CM18" s="5">
        <v>40</v>
      </c>
      <c r="CN18" s="5">
        <v>55</v>
      </c>
      <c r="CO18" s="5">
        <v>8</v>
      </c>
      <c r="CP18" s="5">
        <v>25</v>
      </c>
      <c r="CQ18" s="5">
        <v>1</v>
      </c>
      <c r="CR18" s="5">
        <v>3</v>
      </c>
      <c r="CS18" s="5">
        <v>0.19797999999999999</v>
      </c>
      <c r="CT18" s="5">
        <v>1.145E-2</v>
      </c>
      <c r="CU18" s="2" t="s">
        <v>143</v>
      </c>
    </row>
    <row r="19" spans="1:99" s="2" customFormat="1" x14ac:dyDescent="0.25">
      <c r="A19" s="2" t="s">
        <v>247</v>
      </c>
      <c r="B19" s="2" t="s">
        <v>248</v>
      </c>
      <c r="C19" s="2" t="s">
        <v>249</v>
      </c>
      <c r="D19" s="2">
        <v>1909</v>
      </c>
      <c r="E19" s="2">
        <f t="shared" si="0"/>
        <v>106</v>
      </c>
      <c r="F19" s="2">
        <v>265</v>
      </c>
      <c r="G19" s="2">
        <v>350</v>
      </c>
      <c r="H19" s="2">
        <v>75980</v>
      </c>
      <c r="I19" s="2">
        <v>644540</v>
      </c>
      <c r="J19" s="2">
        <v>646565</v>
      </c>
      <c r="K19" s="2">
        <v>646565</v>
      </c>
      <c r="L19" s="2">
        <f t="shared" si="1"/>
        <v>28164306743.5</v>
      </c>
      <c r="M19" s="2">
        <v>8324</v>
      </c>
      <c r="N19" s="2">
        <f t="shared" si="2"/>
        <v>362593440</v>
      </c>
      <c r="O19" s="2">
        <f t="shared" si="3"/>
        <v>13.006250000000001</v>
      </c>
      <c r="P19" s="2">
        <f t="shared" si="4"/>
        <v>33686062.640000001</v>
      </c>
      <c r="Q19" s="2">
        <f t="shared" si="5"/>
        <v>33.686062640000003</v>
      </c>
      <c r="R19" s="2">
        <v>1504</v>
      </c>
      <c r="S19" s="2">
        <f t="shared" si="6"/>
        <v>3895.3449599999999</v>
      </c>
      <c r="T19" s="2">
        <f t="shared" si="7"/>
        <v>962560</v>
      </c>
      <c r="U19" s="2">
        <f t="shared" si="8"/>
        <v>41931520000</v>
      </c>
      <c r="V19" s="2">
        <v>167664.01496</v>
      </c>
      <c r="W19" s="2">
        <f t="shared" si="9"/>
        <v>51.103991759807997</v>
      </c>
      <c r="X19" s="2">
        <f t="shared" si="10"/>
        <v>31.75455844933424</v>
      </c>
      <c r="Y19" s="2">
        <f t="shared" si="11"/>
        <v>2.4838455643080821</v>
      </c>
      <c r="Z19" s="2">
        <f t="shared" si="12"/>
        <v>77.674617454469114</v>
      </c>
      <c r="AA19" s="2">
        <f t="shared" si="13"/>
        <v>6.40782320344883E-2</v>
      </c>
      <c r="AB19" s="2">
        <f t="shared" si="14"/>
        <v>0.87933529193738624</v>
      </c>
      <c r="AC19" s="2">
        <v>265</v>
      </c>
      <c r="AD19" s="2">
        <f t="shared" si="15"/>
        <v>0.29311176397912875</v>
      </c>
      <c r="AE19" s="2">
        <v>13.3696</v>
      </c>
      <c r="AF19" s="2">
        <f t="shared" si="16"/>
        <v>115.63671311869294</v>
      </c>
      <c r="AG19" s="2">
        <f t="shared" si="17"/>
        <v>0.36150524286838204</v>
      </c>
      <c r="AH19" s="2">
        <f t="shared" si="18"/>
        <v>4.2238253096147906E-2</v>
      </c>
      <c r="AI19" s="2">
        <f t="shared" si="19"/>
        <v>28164306743.5</v>
      </c>
      <c r="AJ19" s="2">
        <f t="shared" si="20"/>
        <v>797524996.20000005</v>
      </c>
      <c r="AK19" s="2">
        <f t="shared" si="21"/>
        <v>797.52499620000003</v>
      </c>
      <c r="AL19" s="2" t="s">
        <v>250</v>
      </c>
      <c r="AM19" s="2" t="s">
        <v>251</v>
      </c>
      <c r="AN19" s="2" t="s">
        <v>252</v>
      </c>
      <c r="AO19" s="2" t="s">
        <v>253</v>
      </c>
      <c r="AP19" s="2" t="s">
        <v>254</v>
      </c>
      <c r="AQ19" s="2" t="s">
        <v>255</v>
      </c>
      <c r="AR19" s="2" t="s">
        <v>256</v>
      </c>
      <c r="AS19" s="2">
        <v>2</v>
      </c>
      <c r="AT19" s="2" t="s">
        <v>257</v>
      </c>
      <c r="AU19" s="2" t="s">
        <v>258</v>
      </c>
      <c r="AV19" s="2">
        <v>3</v>
      </c>
      <c r="AW19" s="5">
        <v>13</v>
      </c>
      <c r="AX19" s="5">
        <v>69</v>
      </c>
      <c r="AY19" s="5">
        <v>19</v>
      </c>
      <c r="AZ19" s="5">
        <v>2.2999999999999998</v>
      </c>
      <c r="BA19" s="2">
        <v>0</v>
      </c>
      <c r="BB19" s="2">
        <v>0</v>
      </c>
      <c r="BC19" s="2">
        <v>0</v>
      </c>
      <c r="BD19" s="2">
        <v>0</v>
      </c>
      <c r="BE19" s="5">
        <v>0.1</v>
      </c>
      <c r="BF19" s="5">
        <v>0.1</v>
      </c>
      <c r="BG19" s="5">
        <v>27.2</v>
      </c>
      <c r="BH19" s="2">
        <v>0</v>
      </c>
      <c r="BI19" s="5">
        <v>23.9</v>
      </c>
      <c r="BJ19" s="5">
        <v>45.6</v>
      </c>
      <c r="BK19" s="5">
        <v>0.2</v>
      </c>
      <c r="BL19" s="5">
        <v>0.4</v>
      </c>
      <c r="BM19" s="2">
        <v>0</v>
      </c>
      <c r="BN19" s="2">
        <v>0</v>
      </c>
      <c r="BO19" s="5">
        <v>4392</v>
      </c>
      <c r="BP19" s="5">
        <v>598</v>
      </c>
      <c r="BQ19" s="5">
        <v>39</v>
      </c>
      <c r="BR19" s="5">
        <v>5</v>
      </c>
      <c r="BS19" s="5">
        <v>0.11</v>
      </c>
      <c r="BT19" s="5">
        <v>0.02</v>
      </c>
      <c r="BU19" s="5">
        <v>4841</v>
      </c>
      <c r="BV19" s="5">
        <v>43</v>
      </c>
      <c r="BW19" s="5">
        <v>0.12</v>
      </c>
      <c r="BX19" s="5">
        <v>4188</v>
      </c>
      <c r="BY19" s="5">
        <v>1371</v>
      </c>
      <c r="BZ19" s="5">
        <v>37</v>
      </c>
      <c r="CA19" s="5">
        <v>12</v>
      </c>
      <c r="CB19" s="5">
        <v>0.36</v>
      </c>
      <c r="CC19" s="5">
        <v>0.12</v>
      </c>
      <c r="CD19" s="5">
        <v>1</v>
      </c>
      <c r="CE19" s="2">
        <v>0</v>
      </c>
      <c r="CF19" s="5">
        <v>10</v>
      </c>
      <c r="CG19" s="5">
        <v>4</v>
      </c>
      <c r="CH19" s="5">
        <v>18</v>
      </c>
      <c r="CI19" s="5">
        <v>26</v>
      </c>
      <c r="CJ19" s="5">
        <v>16</v>
      </c>
      <c r="CK19" s="2">
        <v>0</v>
      </c>
      <c r="CL19" s="2">
        <v>0</v>
      </c>
      <c r="CM19" s="5">
        <v>22</v>
      </c>
      <c r="CN19" s="5">
        <v>21</v>
      </c>
      <c r="CO19" s="5">
        <v>23</v>
      </c>
      <c r="CP19" s="5">
        <v>58</v>
      </c>
      <c r="CQ19" s="2">
        <v>0</v>
      </c>
      <c r="CR19" s="2">
        <v>0</v>
      </c>
      <c r="CS19" s="5">
        <v>0.19339000000000001</v>
      </c>
      <c r="CT19" s="5">
        <v>1.208E-2</v>
      </c>
      <c r="CU19" s="2" t="s">
        <v>143</v>
      </c>
    </row>
    <row r="20" spans="1:99" s="2" customFormat="1" x14ac:dyDescent="0.25">
      <c r="A20" s="2" t="s">
        <v>259</v>
      </c>
      <c r="B20" s="2" t="s">
        <v>260</v>
      </c>
      <c r="C20" s="2" t="s">
        <v>261</v>
      </c>
      <c r="D20" s="2">
        <v>1937</v>
      </c>
      <c r="E20" s="2">
        <f t="shared" si="0"/>
        <v>78</v>
      </c>
      <c r="F20" s="2">
        <v>72</v>
      </c>
      <c r="G20" s="2">
        <v>80</v>
      </c>
      <c r="H20" s="2">
        <v>16550</v>
      </c>
      <c r="I20" s="2">
        <v>163976</v>
      </c>
      <c r="J20" s="2">
        <v>152459</v>
      </c>
      <c r="K20" s="2">
        <v>163976</v>
      </c>
      <c r="L20" s="2">
        <f t="shared" si="1"/>
        <v>7142778162.4000006</v>
      </c>
      <c r="M20" s="2">
        <v>3157</v>
      </c>
      <c r="N20" s="2">
        <f t="shared" si="2"/>
        <v>137518920</v>
      </c>
      <c r="O20" s="2">
        <f t="shared" si="3"/>
        <v>4.9328125000000007</v>
      </c>
      <c r="P20" s="2">
        <f t="shared" si="4"/>
        <v>12775937.02</v>
      </c>
      <c r="Q20" s="2">
        <f t="shared" si="5"/>
        <v>12.775937020000001</v>
      </c>
      <c r="R20" s="2">
        <v>222</v>
      </c>
      <c r="S20" s="2">
        <f t="shared" si="6"/>
        <v>574.97777999999994</v>
      </c>
      <c r="T20" s="2">
        <f t="shared" si="7"/>
        <v>142080</v>
      </c>
      <c r="U20" s="2">
        <f t="shared" si="8"/>
        <v>6189360000</v>
      </c>
      <c r="V20" s="2">
        <v>101917.51325</v>
      </c>
      <c r="W20" s="2">
        <f t="shared" si="9"/>
        <v>31.064458038599998</v>
      </c>
      <c r="X20" s="2">
        <f t="shared" si="10"/>
        <v>19.3025655044705</v>
      </c>
      <c r="Y20" s="2">
        <f t="shared" si="11"/>
        <v>2.4516715714300701</v>
      </c>
      <c r="Z20" s="2">
        <f t="shared" si="12"/>
        <v>51.940330555242873</v>
      </c>
      <c r="AA20" s="2">
        <f t="shared" si="13"/>
        <v>0.16518804076923585</v>
      </c>
      <c r="AB20" s="2">
        <f t="shared" si="14"/>
        <v>2.1641804398017865</v>
      </c>
      <c r="AC20" s="2">
        <v>72</v>
      </c>
      <c r="AD20" s="2">
        <f t="shared" si="15"/>
        <v>0.72139347993392877</v>
      </c>
      <c r="AE20" s="2">
        <v>49.1873</v>
      </c>
      <c r="AF20" s="2">
        <f t="shared" si="16"/>
        <v>45.004751346214761</v>
      </c>
      <c r="AG20" s="2">
        <f t="shared" si="17"/>
        <v>0.39252645418076165</v>
      </c>
      <c r="AH20" s="2">
        <f t="shared" si="18"/>
        <v>6.7937190557214103E-2</v>
      </c>
      <c r="AI20" s="2">
        <f t="shared" si="19"/>
        <v>6641098794.1000004</v>
      </c>
      <c r="AJ20" s="2">
        <f t="shared" si="20"/>
        <v>188055127.31999999</v>
      </c>
      <c r="AK20" s="2">
        <f t="shared" si="21"/>
        <v>188.05512732</v>
      </c>
      <c r="AL20" s="2" t="s">
        <v>262</v>
      </c>
      <c r="AM20" s="2" t="s">
        <v>263</v>
      </c>
      <c r="AN20" s="2" t="s">
        <v>264</v>
      </c>
      <c r="AO20" s="2" t="s">
        <v>265</v>
      </c>
      <c r="AP20" s="2" t="s">
        <v>266</v>
      </c>
      <c r="AQ20" s="2" t="s">
        <v>243</v>
      </c>
      <c r="AR20" s="2" t="s">
        <v>267</v>
      </c>
      <c r="AS20" s="2">
        <v>2</v>
      </c>
      <c r="AT20" s="2" t="s">
        <v>268</v>
      </c>
      <c r="AU20" s="2" t="s">
        <v>269</v>
      </c>
      <c r="AV20" s="2">
        <v>3</v>
      </c>
      <c r="AW20" s="5">
        <v>70</v>
      </c>
      <c r="AX20" s="5">
        <v>28</v>
      </c>
      <c r="AY20" s="5">
        <v>2</v>
      </c>
      <c r="AZ20" s="5">
        <v>5.3</v>
      </c>
      <c r="BA20" s="5">
        <v>1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5">
        <v>26.9</v>
      </c>
      <c r="BH20" s="5">
        <v>0.1</v>
      </c>
      <c r="BI20" s="5">
        <v>19.399999999999999</v>
      </c>
      <c r="BJ20" s="5">
        <v>39.9</v>
      </c>
      <c r="BK20" s="2">
        <v>0</v>
      </c>
      <c r="BL20" s="2">
        <v>0</v>
      </c>
      <c r="BM20" s="2">
        <v>0</v>
      </c>
      <c r="BN20" s="5">
        <v>7.4</v>
      </c>
      <c r="BO20" s="5">
        <v>17022</v>
      </c>
      <c r="BP20" s="5">
        <v>3327</v>
      </c>
      <c r="BQ20" s="5">
        <v>29</v>
      </c>
      <c r="BR20" s="5">
        <v>6</v>
      </c>
      <c r="BS20" s="5">
        <v>0.05</v>
      </c>
      <c r="BT20" s="5">
        <v>0.01</v>
      </c>
      <c r="BU20" s="5">
        <v>18641</v>
      </c>
      <c r="BV20" s="5">
        <v>32</v>
      </c>
      <c r="BW20" s="5">
        <v>0.06</v>
      </c>
      <c r="BX20" s="5">
        <v>20742</v>
      </c>
      <c r="BY20" s="5">
        <v>1183</v>
      </c>
      <c r="BZ20" s="5">
        <v>36</v>
      </c>
      <c r="CA20" s="5">
        <v>2</v>
      </c>
      <c r="CB20" s="5">
        <v>0.5</v>
      </c>
      <c r="CC20" s="5">
        <v>0.03</v>
      </c>
      <c r="CD20" s="2">
        <v>0</v>
      </c>
      <c r="CE20" s="2">
        <v>0</v>
      </c>
      <c r="CF20" s="2">
        <v>0</v>
      </c>
      <c r="CG20" s="2">
        <v>0</v>
      </c>
      <c r="CH20" s="5">
        <v>19</v>
      </c>
      <c r="CI20" s="5">
        <v>22</v>
      </c>
      <c r="CJ20" s="5">
        <v>15</v>
      </c>
      <c r="CK20" s="5">
        <v>23</v>
      </c>
      <c r="CL20" s="2">
        <v>0</v>
      </c>
      <c r="CM20" s="5">
        <v>17</v>
      </c>
      <c r="CN20" s="5">
        <v>31</v>
      </c>
      <c r="CO20" s="5">
        <v>18</v>
      </c>
      <c r="CP20" s="5">
        <v>53</v>
      </c>
      <c r="CQ20" s="2">
        <v>0</v>
      </c>
      <c r="CR20" s="2">
        <v>0</v>
      </c>
      <c r="CS20" s="5">
        <v>0.15847</v>
      </c>
      <c r="CT20" s="2">
        <v>0</v>
      </c>
      <c r="CU20" s="2" t="s">
        <v>143</v>
      </c>
    </row>
    <row r="21" spans="1:99" s="2" customFormat="1" x14ac:dyDescent="0.25">
      <c r="A21" s="2" t="s">
        <v>270</v>
      </c>
      <c r="C21" s="2" t="s">
        <v>271</v>
      </c>
      <c r="D21" s="2">
        <v>1951</v>
      </c>
      <c r="E21" s="2">
        <f t="shared" si="0"/>
        <v>64</v>
      </c>
      <c r="F21" s="2">
        <v>113</v>
      </c>
      <c r="G21" s="2">
        <v>168</v>
      </c>
      <c r="H21" s="2">
        <v>10850</v>
      </c>
      <c r="I21" s="2">
        <v>629025</v>
      </c>
      <c r="J21" s="2">
        <v>334215</v>
      </c>
      <c r="K21" s="2">
        <v>629025</v>
      </c>
      <c r="L21" s="2">
        <f t="shared" si="1"/>
        <v>27400266097.5</v>
      </c>
      <c r="M21" s="2">
        <v>9411</v>
      </c>
      <c r="N21" s="2">
        <f t="shared" si="2"/>
        <v>409943160</v>
      </c>
      <c r="O21" s="2">
        <f t="shared" si="3"/>
        <v>14.7046875</v>
      </c>
      <c r="P21" s="2">
        <f t="shared" si="4"/>
        <v>38084999.460000001</v>
      </c>
      <c r="Q21" s="2">
        <f t="shared" si="5"/>
        <v>38.084999459999999</v>
      </c>
      <c r="R21" s="2">
        <v>1950</v>
      </c>
      <c r="S21" s="2">
        <f t="shared" si="6"/>
        <v>5050.4804999999997</v>
      </c>
      <c r="T21" s="2">
        <f t="shared" si="7"/>
        <v>1248000</v>
      </c>
      <c r="U21" s="2">
        <f t="shared" si="8"/>
        <v>54366000000</v>
      </c>
      <c r="V21" s="2">
        <v>273360.62975999998</v>
      </c>
      <c r="W21" s="2">
        <f t="shared" si="9"/>
        <v>83.320319950847988</v>
      </c>
      <c r="X21" s="2">
        <f t="shared" si="10"/>
        <v>51.772863112765442</v>
      </c>
      <c r="Y21" s="2">
        <f t="shared" si="11"/>
        <v>3.808630519826171</v>
      </c>
      <c r="Z21" s="2">
        <f t="shared" si="12"/>
        <v>66.839183504122857</v>
      </c>
      <c r="AA21" s="2">
        <f t="shared" si="13"/>
        <v>0.20211236277334121</v>
      </c>
      <c r="AB21" s="2">
        <f t="shared" si="14"/>
        <v>1.7744915974545892</v>
      </c>
      <c r="AC21" s="2">
        <v>113</v>
      </c>
      <c r="AD21" s="2">
        <f t="shared" si="15"/>
        <v>0.59149719915152976</v>
      </c>
      <c r="AE21" s="2">
        <v>49.555399999999999</v>
      </c>
      <c r="AF21" s="2">
        <f t="shared" si="16"/>
        <v>132.61077462543832</v>
      </c>
      <c r="AG21" s="2">
        <f t="shared" si="17"/>
        <v>0.29255987529115746</v>
      </c>
      <c r="AH21" s="2">
        <f t="shared" si="18"/>
        <v>9.2383817436405377E-2</v>
      </c>
      <c r="AI21" s="2">
        <f t="shared" si="19"/>
        <v>14558371978.5</v>
      </c>
      <c r="AJ21" s="2">
        <f t="shared" si="20"/>
        <v>412247518.19999999</v>
      </c>
      <c r="AK21" s="2">
        <f t="shared" si="21"/>
        <v>412.2475182</v>
      </c>
      <c r="AL21" s="2" t="s">
        <v>272</v>
      </c>
      <c r="AM21" s="2" t="s">
        <v>148</v>
      </c>
      <c r="AN21" s="2" t="s">
        <v>148</v>
      </c>
      <c r="AO21" s="2" t="s">
        <v>273</v>
      </c>
      <c r="AP21" s="2" t="s">
        <v>274</v>
      </c>
      <c r="AQ21" s="2" t="s">
        <v>275</v>
      </c>
      <c r="AR21" s="2" t="s">
        <v>276</v>
      </c>
      <c r="AS21" s="2">
        <v>3</v>
      </c>
      <c r="AT21" s="2" t="s">
        <v>277</v>
      </c>
      <c r="AU21" s="2" t="s">
        <v>278</v>
      </c>
      <c r="AV21" s="2">
        <v>2</v>
      </c>
      <c r="AW21" s="5">
        <v>74</v>
      </c>
      <c r="AX21" s="5">
        <v>24</v>
      </c>
      <c r="AY21" s="5">
        <v>2</v>
      </c>
      <c r="AZ21" s="5">
        <v>0.2</v>
      </c>
      <c r="BA21" s="5">
        <v>1.3</v>
      </c>
      <c r="BB21" s="2">
        <v>0</v>
      </c>
      <c r="BC21" s="5">
        <v>0.2</v>
      </c>
      <c r="BD21" s="2">
        <v>0</v>
      </c>
      <c r="BE21" s="5">
        <v>0.1</v>
      </c>
      <c r="BF21" s="2">
        <v>0</v>
      </c>
      <c r="BG21" s="5">
        <v>0.8</v>
      </c>
      <c r="BH21" s="2">
        <v>0</v>
      </c>
      <c r="BI21" s="5">
        <v>19.7</v>
      </c>
      <c r="BJ21" s="5">
        <v>73.099999999999994</v>
      </c>
      <c r="BK21" s="5">
        <v>0.5</v>
      </c>
      <c r="BL21" s="5">
        <v>3.6</v>
      </c>
      <c r="BM21" s="2">
        <v>0</v>
      </c>
      <c r="BN21" s="5">
        <v>0.4</v>
      </c>
      <c r="BO21" s="5">
        <v>2235</v>
      </c>
      <c r="BP21" s="5">
        <v>2020</v>
      </c>
      <c r="BQ21" s="5">
        <v>1</v>
      </c>
      <c r="BR21" s="2">
        <v>0</v>
      </c>
      <c r="BS21" s="5">
        <v>0.02</v>
      </c>
      <c r="BT21" s="5">
        <v>0.02</v>
      </c>
      <c r="BU21" s="5">
        <v>4052</v>
      </c>
      <c r="BV21" s="5">
        <v>1</v>
      </c>
      <c r="BW21" s="5">
        <v>0.04</v>
      </c>
      <c r="BX21" s="5">
        <v>93621</v>
      </c>
      <c r="BY21" s="5">
        <v>29147</v>
      </c>
      <c r="BZ21" s="5">
        <v>21</v>
      </c>
      <c r="CA21" s="5">
        <v>7</v>
      </c>
      <c r="CB21" s="5">
        <v>2.16</v>
      </c>
      <c r="CC21" s="5">
        <v>0.66</v>
      </c>
      <c r="CD21" s="5">
        <v>8</v>
      </c>
      <c r="CE21" s="5">
        <v>4</v>
      </c>
      <c r="CF21" s="5">
        <v>2</v>
      </c>
      <c r="CG21" s="5">
        <v>1</v>
      </c>
      <c r="CH21" s="5">
        <v>35</v>
      </c>
      <c r="CI21" s="5">
        <v>1</v>
      </c>
      <c r="CJ21" s="2">
        <v>0</v>
      </c>
      <c r="CK21" s="5">
        <v>1</v>
      </c>
      <c r="CL21" s="2">
        <v>0</v>
      </c>
      <c r="CM21" s="5">
        <v>16</v>
      </c>
      <c r="CN21" s="5">
        <v>13</v>
      </c>
      <c r="CO21" s="5">
        <v>37</v>
      </c>
      <c r="CP21" s="5">
        <v>80</v>
      </c>
      <c r="CQ21" s="5">
        <v>1</v>
      </c>
      <c r="CR21" s="5">
        <v>1</v>
      </c>
      <c r="CS21" s="2">
        <v>0</v>
      </c>
      <c r="CT21" s="2">
        <v>0</v>
      </c>
      <c r="CU21" s="2" t="s">
        <v>143</v>
      </c>
    </row>
    <row r="22" spans="1:99" s="2" customFormat="1" x14ac:dyDescent="0.25">
      <c r="A22" s="2" t="s">
        <v>279</v>
      </c>
      <c r="B22" s="2" t="s">
        <v>280</v>
      </c>
      <c r="C22" s="2" t="s">
        <v>281</v>
      </c>
      <c r="D22" s="2">
        <v>1925</v>
      </c>
      <c r="E22" s="2">
        <f t="shared" si="0"/>
        <v>90</v>
      </c>
      <c r="F22" s="2">
        <v>55</v>
      </c>
      <c r="G22" s="2">
        <v>64</v>
      </c>
      <c r="H22" s="2">
        <v>500</v>
      </c>
      <c r="I22" s="2">
        <v>36900</v>
      </c>
      <c r="J22" s="2">
        <v>36900</v>
      </c>
      <c r="K22" s="2">
        <v>36900</v>
      </c>
      <c r="L22" s="2">
        <f t="shared" si="1"/>
        <v>1607360310</v>
      </c>
      <c r="M22" s="2">
        <v>900</v>
      </c>
      <c r="N22" s="2">
        <f t="shared" si="2"/>
        <v>39204000</v>
      </c>
      <c r="O22" s="2">
        <f t="shared" si="3"/>
        <v>1.40625</v>
      </c>
      <c r="P22" s="2">
        <f t="shared" si="4"/>
        <v>3642174</v>
      </c>
      <c r="Q22" s="2">
        <f t="shared" si="5"/>
        <v>3.6421740000000002</v>
      </c>
      <c r="R22" s="2">
        <v>9</v>
      </c>
      <c r="S22" s="2">
        <f t="shared" si="6"/>
        <v>23.309909999999999</v>
      </c>
      <c r="T22" s="2">
        <f t="shared" si="7"/>
        <v>5760</v>
      </c>
      <c r="U22" s="2">
        <f t="shared" si="8"/>
        <v>250920000</v>
      </c>
      <c r="V22" s="2">
        <v>35743.939148999998</v>
      </c>
      <c r="W22" s="2">
        <f t="shared" si="9"/>
        <v>10.894752652615198</v>
      </c>
      <c r="X22" s="2">
        <f t="shared" si="10"/>
        <v>6.7696876111857058</v>
      </c>
      <c r="Y22" s="2">
        <f t="shared" si="11"/>
        <v>1.610393173892831</v>
      </c>
      <c r="Z22" s="2">
        <f t="shared" si="12"/>
        <v>40.999905876951331</v>
      </c>
      <c r="AA22" s="2">
        <f t="shared" si="13"/>
        <v>0.23936403459591221</v>
      </c>
      <c r="AB22" s="2">
        <f t="shared" si="14"/>
        <v>2.2363585023791637</v>
      </c>
      <c r="AC22" s="2">
        <v>55</v>
      </c>
      <c r="AD22" s="2">
        <f t="shared" si="15"/>
        <v>0.74545283412638785</v>
      </c>
      <c r="AE22" s="2" t="s">
        <v>148</v>
      </c>
      <c r="AF22" s="2">
        <f t="shared" si="16"/>
        <v>6.4</v>
      </c>
      <c r="AG22" s="2">
        <f t="shared" si="17"/>
        <v>0.58031409344516749</v>
      </c>
      <c r="AH22" s="2">
        <f t="shared" si="18"/>
        <v>8.0020675194591231E-2</v>
      </c>
      <c r="AI22" s="2">
        <f t="shared" si="19"/>
        <v>1607360310</v>
      </c>
      <c r="AJ22" s="2">
        <f t="shared" si="20"/>
        <v>45515412</v>
      </c>
      <c r="AK22" s="2">
        <f t="shared" si="21"/>
        <v>45.515411999999998</v>
      </c>
      <c r="AL22" s="2" t="s">
        <v>282</v>
      </c>
      <c r="AM22" s="2" t="s">
        <v>148</v>
      </c>
      <c r="AN22" s="2" t="s">
        <v>283</v>
      </c>
      <c r="AO22" s="2" t="s">
        <v>284</v>
      </c>
      <c r="AP22" s="2" t="s">
        <v>148</v>
      </c>
      <c r="AQ22" s="2" t="s">
        <v>148</v>
      </c>
      <c r="AR22" s="2" t="s">
        <v>148</v>
      </c>
      <c r="AS22" s="2">
        <v>0</v>
      </c>
      <c r="AT22" s="2" t="s">
        <v>148</v>
      </c>
      <c r="AU22" s="2" t="s">
        <v>148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143</v>
      </c>
    </row>
    <row r="23" spans="1:99" s="2" customFormat="1" x14ac:dyDescent="0.25">
      <c r="A23" s="2" t="s">
        <v>285</v>
      </c>
      <c r="C23" s="2" t="s">
        <v>286</v>
      </c>
      <c r="D23" s="2">
        <v>1938</v>
      </c>
      <c r="E23" s="2">
        <f t="shared" si="0"/>
        <v>77</v>
      </c>
      <c r="F23" s="2">
        <v>103</v>
      </c>
      <c r="G23" s="2">
        <v>118</v>
      </c>
      <c r="H23" s="2">
        <v>675</v>
      </c>
      <c r="I23" s="2">
        <v>16210</v>
      </c>
      <c r="J23" s="2">
        <v>15470</v>
      </c>
      <c r="K23" s="2">
        <v>16210</v>
      </c>
      <c r="L23" s="2">
        <f t="shared" si="1"/>
        <v>706105979</v>
      </c>
      <c r="M23" s="2">
        <v>318</v>
      </c>
      <c r="N23" s="2">
        <f t="shared" si="2"/>
        <v>13852080</v>
      </c>
      <c r="O23" s="2">
        <f t="shared" si="3"/>
        <v>0.49687500000000001</v>
      </c>
      <c r="P23" s="2">
        <f t="shared" si="4"/>
        <v>1286901.48</v>
      </c>
      <c r="Q23" s="2">
        <f t="shared" si="5"/>
        <v>1.28690148</v>
      </c>
      <c r="R23" s="2">
        <v>12</v>
      </c>
      <c r="S23" s="2">
        <f t="shared" si="6"/>
        <v>31.079879999999996</v>
      </c>
      <c r="T23" s="2">
        <f t="shared" si="7"/>
        <v>7680</v>
      </c>
      <c r="U23" s="2">
        <f t="shared" si="8"/>
        <v>334560000</v>
      </c>
      <c r="V23" s="2">
        <v>22664.305103999999</v>
      </c>
      <c r="W23" s="2">
        <f t="shared" si="9"/>
        <v>6.9080801956991991</v>
      </c>
      <c r="X23" s="2">
        <f t="shared" si="10"/>
        <v>4.2924834008669759</v>
      </c>
      <c r="Y23" s="2">
        <f t="shared" si="11"/>
        <v>1.7178277401340241</v>
      </c>
      <c r="Z23" s="2">
        <f t="shared" si="12"/>
        <v>50.97472574515885</v>
      </c>
      <c r="AA23" s="2">
        <f t="shared" si="13"/>
        <v>0.36202198458835583</v>
      </c>
      <c r="AB23" s="2">
        <f t="shared" si="14"/>
        <v>1.4847007498589957</v>
      </c>
      <c r="AC23" s="2">
        <v>103</v>
      </c>
      <c r="AD23" s="2">
        <f t="shared" si="15"/>
        <v>0.49490024995299853</v>
      </c>
      <c r="AE23" s="2">
        <v>23.240200000000002</v>
      </c>
      <c r="AF23" s="2">
        <f t="shared" si="16"/>
        <v>24.150943396226417</v>
      </c>
      <c r="AG23" s="2">
        <f t="shared" si="17"/>
        <v>1.2137880313824323</v>
      </c>
      <c r="AH23" s="2">
        <f t="shared" si="18"/>
        <v>6.7440825028253423E-2</v>
      </c>
      <c r="AI23" s="2">
        <f t="shared" si="19"/>
        <v>673871653</v>
      </c>
      <c r="AJ23" s="2">
        <f t="shared" si="20"/>
        <v>19081935.600000001</v>
      </c>
      <c r="AK23" s="2">
        <f t="shared" si="21"/>
        <v>19.081935600000001</v>
      </c>
      <c r="AL23" s="2" t="s">
        <v>287</v>
      </c>
      <c r="AM23" s="2" t="s">
        <v>288</v>
      </c>
      <c r="AN23" s="2" t="s">
        <v>289</v>
      </c>
      <c r="AO23" s="2" t="s">
        <v>290</v>
      </c>
      <c r="AP23" s="2" t="s">
        <v>291</v>
      </c>
      <c r="AQ23" s="2" t="s">
        <v>292</v>
      </c>
      <c r="AR23" s="2" t="s">
        <v>293</v>
      </c>
      <c r="AS23" s="2">
        <v>1</v>
      </c>
      <c r="AT23" s="2" t="s">
        <v>294</v>
      </c>
      <c r="AU23" s="2" t="s">
        <v>295</v>
      </c>
      <c r="AV23" s="2">
        <v>2</v>
      </c>
      <c r="AW23" s="5">
        <v>100</v>
      </c>
      <c r="AX23" s="2">
        <v>0</v>
      </c>
      <c r="AY23" s="2">
        <v>0</v>
      </c>
      <c r="AZ23" s="5">
        <v>5.0999999999999996</v>
      </c>
      <c r="BA23" s="5">
        <v>0.2</v>
      </c>
      <c r="BB23" s="2">
        <v>0</v>
      </c>
      <c r="BC23" s="2">
        <v>0</v>
      </c>
      <c r="BD23" s="2">
        <v>0</v>
      </c>
      <c r="BE23" s="2">
        <v>0</v>
      </c>
      <c r="BF23" s="5">
        <v>0.3</v>
      </c>
      <c r="BG23" s="5">
        <v>83.7</v>
      </c>
      <c r="BH23" s="5">
        <v>0.1</v>
      </c>
      <c r="BI23" s="5">
        <v>4.0999999999999996</v>
      </c>
      <c r="BJ23" s="5">
        <v>2.2999999999999998</v>
      </c>
      <c r="BK23" s="2">
        <v>0</v>
      </c>
      <c r="BL23" s="2">
        <v>0</v>
      </c>
      <c r="BM23" s="2">
        <v>0</v>
      </c>
      <c r="BN23" s="5">
        <v>4.0999999999999996</v>
      </c>
      <c r="BO23" s="5">
        <v>3364</v>
      </c>
      <c r="BP23" s="5">
        <v>298</v>
      </c>
      <c r="BQ23" s="5">
        <v>120</v>
      </c>
      <c r="BR23" s="5">
        <v>11</v>
      </c>
      <c r="BS23" s="5">
        <v>0.21</v>
      </c>
      <c r="BT23" s="5">
        <v>0.02</v>
      </c>
      <c r="BU23" s="5">
        <v>3594</v>
      </c>
      <c r="BV23" s="5">
        <v>128</v>
      </c>
      <c r="BW23" s="5">
        <v>0.23</v>
      </c>
      <c r="BX23" s="5">
        <v>12405</v>
      </c>
      <c r="BY23" s="5">
        <v>205</v>
      </c>
      <c r="BZ23" s="5">
        <v>443</v>
      </c>
      <c r="CA23" s="5">
        <v>7</v>
      </c>
      <c r="CB23" s="5">
        <v>0.61</v>
      </c>
      <c r="CC23" s="5">
        <v>0.01</v>
      </c>
      <c r="CD23" s="2">
        <v>0</v>
      </c>
      <c r="CE23" s="2">
        <v>0</v>
      </c>
      <c r="CF23" s="2">
        <v>0</v>
      </c>
      <c r="CG23" s="2">
        <v>0</v>
      </c>
      <c r="CH23" s="5">
        <v>14</v>
      </c>
      <c r="CI23" s="5">
        <v>69</v>
      </c>
      <c r="CJ23" s="5">
        <v>74</v>
      </c>
      <c r="CK23" s="5">
        <v>13</v>
      </c>
      <c r="CL23" s="5">
        <v>17</v>
      </c>
      <c r="CM23" s="5">
        <v>3</v>
      </c>
      <c r="CN23" s="5">
        <v>5</v>
      </c>
      <c r="CO23" s="5">
        <v>1</v>
      </c>
      <c r="CP23" s="5">
        <v>4</v>
      </c>
      <c r="CQ23" s="2">
        <v>0</v>
      </c>
      <c r="CR23" s="2">
        <v>0</v>
      </c>
      <c r="CS23" s="5">
        <v>9.1590000000000005E-2</v>
      </c>
      <c r="CT23" s="2">
        <v>0</v>
      </c>
      <c r="CU23" s="2" t="s">
        <v>143</v>
      </c>
    </row>
    <row r="24" spans="1:99" s="2" customFormat="1" x14ac:dyDescent="0.25">
      <c r="A24" s="2" t="s">
        <v>296</v>
      </c>
      <c r="C24" s="2" t="s">
        <v>297</v>
      </c>
      <c r="D24" s="2">
        <v>1911</v>
      </c>
      <c r="E24" s="2">
        <f t="shared" si="0"/>
        <v>104</v>
      </c>
      <c r="F24" s="2">
        <v>41</v>
      </c>
      <c r="G24" s="2">
        <v>68</v>
      </c>
      <c r="H24" s="2">
        <v>10980</v>
      </c>
      <c r="I24" s="2">
        <v>872700</v>
      </c>
      <c r="J24" s="2">
        <v>847000</v>
      </c>
      <c r="K24" s="2">
        <v>872700</v>
      </c>
      <c r="L24" s="2">
        <f t="shared" si="1"/>
        <v>38014724730</v>
      </c>
      <c r="M24" s="2">
        <v>25540</v>
      </c>
      <c r="N24" s="2">
        <f t="shared" si="2"/>
        <v>1112522400</v>
      </c>
      <c r="O24" s="2">
        <f t="shared" si="3"/>
        <v>39.90625</v>
      </c>
      <c r="P24" s="2">
        <f t="shared" si="4"/>
        <v>103356804.40000001</v>
      </c>
      <c r="Q24" s="2">
        <f t="shared" si="5"/>
        <v>103.3568044</v>
      </c>
      <c r="R24" s="2">
        <v>824</v>
      </c>
      <c r="S24" s="2">
        <f t="shared" si="6"/>
        <v>2134.1517599999997</v>
      </c>
      <c r="T24" s="2">
        <f t="shared" si="7"/>
        <v>527360</v>
      </c>
      <c r="U24" s="2">
        <f t="shared" si="8"/>
        <v>22973120000</v>
      </c>
      <c r="V24" s="2">
        <v>475093.76207</v>
      </c>
      <c r="W24" s="2">
        <f t="shared" si="9"/>
        <v>144.80857867893599</v>
      </c>
      <c r="X24" s="2">
        <f t="shared" si="10"/>
        <v>89.979907973485581</v>
      </c>
      <c r="Y24" s="2">
        <f t="shared" si="11"/>
        <v>4.0180898634080409</v>
      </c>
      <c r="Z24" s="2">
        <f t="shared" si="12"/>
        <v>34.169851078953556</v>
      </c>
      <c r="AA24" s="2">
        <f t="shared" si="13"/>
        <v>0.13860495891404317</v>
      </c>
      <c r="AB24" s="2">
        <f t="shared" si="14"/>
        <v>2.5002330057770896</v>
      </c>
      <c r="AC24" s="2">
        <v>41</v>
      </c>
      <c r="AD24" s="2">
        <f t="shared" si="15"/>
        <v>0.8334110019256965</v>
      </c>
      <c r="AE24" s="2">
        <v>81.806100000000001</v>
      </c>
      <c r="AF24" s="2">
        <f t="shared" si="16"/>
        <v>20.648394675019578</v>
      </c>
      <c r="AG24" s="2">
        <f t="shared" si="17"/>
        <v>9.0789192311135788E-2</v>
      </c>
      <c r="AH24" s="2">
        <f t="shared" si="18"/>
        <v>9.892898444305108E-2</v>
      </c>
      <c r="AI24" s="2">
        <f t="shared" si="19"/>
        <v>36895235300</v>
      </c>
      <c r="AJ24" s="2">
        <f t="shared" si="20"/>
        <v>1044757560</v>
      </c>
      <c r="AK24" s="2">
        <f t="shared" si="21"/>
        <v>1044.75756</v>
      </c>
      <c r="AL24" s="2" t="s">
        <v>298</v>
      </c>
      <c r="AM24" s="2" t="s">
        <v>299</v>
      </c>
      <c r="AN24" s="2" t="s">
        <v>300</v>
      </c>
      <c r="AO24" s="2" t="s">
        <v>301</v>
      </c>
      <c r="AP24" s="2" t="s">
        <v>302</v>
      </c>
      <c r="AQ24" s="2" t="s">
        <v>303</v>
      </c>
      <c r="AR24" s="2" t="s">
        <v>304</v>
      </c>
      <c r="AS24" s="2">
        <v>1</v>
      </c>
      <c r="AT24" s="2" t="s">
        <v>305</v>
      </c>
      <c r="AU24" s="2" t="s">
        <v>306</v>
      </c>
      <c r="AV24" s="2">
        <v>2</v>
      </c>
      <c r="AW24" s="5">
        <v>0</v>
      </c>
      <c r="AX24" s="5">
        <v>100</v>
      </c>
      <c r="AY24" s="2">
        <v>0</v>
      </c>
      <c r="AZ24" s="5">
        <v>8.6999999999999993</v>
      </c>
      <c r="BA24" s="5">
        <v>1.4</v>
      </c>
      <c r="BB24" s="2">
        <v>0</v>
      </c>
      <c r="BC24" s="2">
        <v>0</v>
      </c>
      <c r="BD24" s="2">
        <v>0</v>
      </c>
      <c r="BE24" s="2">
        <v>0</v>
      </c>
      <c r="BF24" s="5">
        <v>0.9</v>
      </c>
      <c r="BG24" s="5">
        <v>61.2</v>
      </c>
      <c r="BH24" s="5">
        <v>0.2</v>
      </c>
      <c r="BI24" s="5">
        <v>7.3</v>
      </c>
      <c r="BJ24" s="5">
        <v>7.8</v>
      </c>
      <c r="BK24" s="2">
        <v>0</v>
      </c>
      <c r="BL24" s="2">
        <v>0</v>
      </c>
      <c r="BM24" s="2">
        <v>0</v>
      </c>
      <c r="BN24" s="5">
        <v>12.6</v>
      </c>
      <c r="BO24" s="5">
        <v>11282</v>
      </c>
      <c r="BP24" s="5">
        <v>1111</v>
      </c>
      <c r="BQ24" s="5">
        <v>121</v>
      </c>
      <c r="BR24" s="5">
        <v>12</v>
      </c>
      <c r="BS24" s="5">
        <v>0.2</v>
      </c>
      <c r="BT24" s="5">
        <v>0.02</v>
      </c>
      <c r="BU24" s="5">
        <v>12013</v>
      </c>
      <c r="BV24" s="5">
        <v>129</v>
      </c>
      <c r="BW24" s="5">
        <v>0.22</v>
      </c>
      <c r="BX24" s="5">
        <v>38289</v>
      </c>
      <c r="BY24" s="5">
        <v>2198</v>
      </c>
      <c r="BZ24" s="5">
        <v>412</v>
      </c>
      <c r="CA24" s="5">
        <v>24</v>
      </c>
      <c r="CB24" s="5">
        <v>0.53</v>
      </c>
      <c r="CC24" s="5">
        <v>0.03</v>
      </c>
      <c r="CD24" s="2">
        <v>0</v>
      </c>
      <c r="CE24" s="2">
        <v>0</v>
      </c>
      <c r="CF24" s="2">
        <v>0</v>
      </c>
      <c r="CG24" s="2">
        <v>0</v>
      </c>
      <c r="CH24" s="5">
        <v>12</v>
      </c>
      <c r="CI24" s="5">
        <v>45</v>
      </c>
      <c r="CJ24" s="5">
        <v>43</v>
      </c>
      <c r="CK24" s="5">
        <v>35</v>
      </c>
      <c r="CL24" s="5">
        <v>40</v>
      </c>
      <c r="CM24" s="5">
        <v>5</v>
      </c>
      <c r="CN24" s="5">
        <v>6</v>
      </c>
      <c r="CO24" s="5">
        <v>3</v>
      </c>
      <c r="CP24" s="5">
        <v>10</v>
      </c>
      <c r="CQ24" s="2">
        <v>0</v>
      </c>
      <c r="CR24" s="2">
        <v>0</v>
      </c>
      <c r="CS24" s="5">
        <v>9.5810000000000006E-2</v>
      </c>
      <c r="CT24" s="2">
        <v>0</v>
      </c>
      <c r="CU24" s="2" t="s">
        <v>143</v>
      </c>
    </row>
    <row r="25" spans="1:99" s="2" customFormat="1" x14ac:dyDescent="0.25">
      <c r="A25" s="2" t="s">
        <v>307</v>
      </c>
      <c r="C25" s="2" t="s">
        <v>308</v>
      </c>
      <c r="D25" s="2">
        <v>1952</v>
      </c>
      <c r="E25" s="2">
        <f t="shared" si="0"/>
        <v>63</v>
      </c>
      <c r="F25" s="2">
        <v>10</v>
      </c>
      <c r="G25" s="2">
        <v>20</v>
      </c>
      <c r="H25" s="2">
        <v>7350</v>
      </c>
      <c r="I25" s="2">
        <v>54400</v>
      </c>
      <c r="J25" s="2">
        <v>39700</v>
      </c>
      <c r="K25" s="2">
        <v>54400</v>
      </c>
      <c r="L25" s="2">
        <f t="shared" si="1"/>
        <v>2369658560</v>
      </c>
      <c r="M25" s="2">
        <v>3210</v>
      </c>
      <c r="N25" s="2">
        <f t="shared" si="2"/>
        <v>139827600</v>
      </c>
      <c r="O25" s="2">
        <f t="shared" si="3"/>
        <v>5.015625</v>
      </c>
      <c r="P25" s="2">
        <f t="shared" si="4"/>
        <v>12990420.6</v>
      </c>
      <c r="Q25" s="2">
        <f t="shared" si="5"/>
        <v>12.9904206</v>
      </c>
      <c r="R25" s="2">
        <v>399</v>
      </c>
      <c r="S25" s="2">
        <f t="shared" si="6"/>
        <v>1033.4060099999999</v>
      </c>
      <c r="T25" s="2">
        <f t="shared" si="7"/>
        <v>255360</v>
      </c>
      <c r="U25" s="2">
        <f t="shared" si="8"/>
        <v>11124120000</v>
      </c>
      <c r="W25" s="2">
        <f t="shared" si="9"/>
        <v>0</v>
      </c>
      <c r="X25" s="2">
        <f t="shared" si="10"/>
        <v>0</v>
      </c>
      <c r="Y25" s="2">
        <f t="shared" si="11"/>
        <v>0</v>
      </c>
      <c r="Z25" s="2">
        <f t="shared" si="12"/>
        <v>16.94700159339072</v>
      </c>
      <c r="AA25" s="2">
        <f t="shared" si="13"/>
        <v>0</v>
      </c>
      <c r="AB25" s="2">
        <f t="shared" si="14"/>
        <v>5.0841004780172154</v>
      </c>
      <c r="AC25" s="2">
        <v>10</v>
      </c>
      <c r="AD25" s="2">
        <f t="shared" si="15"/>
        <v>1.694700159339072</v>
      </c>
      <c r="AE25" s="2" t="s">
        <v>148</v>
      </c>
      <c r="AF25" s="2">
        <f t="shared" si="16"/>
        <v>79.55140186915888</v>
      </c>
      <c r="AG25" s="2">
        <f t="shared" si="17"/>
        <v>0.12701115547652492</v>
      </c>
      <c r="AH25" s="2">
        <f t="shared" si="18"/>
        <v>0.26527760862368138</v>
      </c>
      <c r="AI25" s="2">
        <f t="shared" si="19"/>
        <v>1729328030</v>
      </c>
      <c r="AJ25" s="2">
        <f t="shared" si="20"/>
        <v>48969156</v>
      </c>
      <c r="AK25" s="2">
        <f t="shared" si="21"/>
        <v>48.969155999999998</v>
      </c>
      <c r="AL25" s="2" t="s">
        <v>148</v>
      </c>
      <c r="AM25" s="2" t="s">
        <v>148</v>
      </c>
      <c r="AN25" s="2" t="s">
        <v>148</v>
      </c>
      <c r="AO25" s="2" t="s">
        <v>148</v>
      </c>
      <c r="AP25" s="2" t="s">
        <v>148</v>
      </c>
      <c r="AQ25" s="2" t="s">
        <v>148</v>
      </c>
      <c r="AR25" s="2" t="s">
        <v>148</v>
      </c>
      <c r="AS25" s="2">
        <v>0</v>
      </c>
      <c r="AT25" s="2" t="s">
        <v>148</v>
      </c>
      <c r="AU25" s="2" t="s">
        <v>148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>
        <v>0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 t="s">
        <v>143</v>
      </c>
    </row>
    <row r="26" spans="1:99" s="2" customFormat="1" x14ac:dyDescent="0.25">
      <c r="A26" s="2" t="s">
        <v>309</v>
      </c>
      <c r="C26" s="2" t="s">
        <v>310</v>
      </c>
      <c r="D26" s="2">
        <v>1951</v>
      </c>
      <c r="E26" s="2">
        <f t="shared" si="0"/>
        <v>64</v>
      </c>
      <c r="F26" s="2">
        <v>69</v>
      </c>
      <c r="G26" s="2">
        <v>85</v>
      </c>
      <c r="H26" s="2">
        <v>7350</v>
      </c>
      <c r="I26" s="2">
        <v>54400</v>
      </c>
      <c r="J26" s="2">
        <v>39700</v>
      </c>
      <c r="K26" s="2">
        <v>54400</v>
      </c>
      <c r="L26" s="2">
        <f t="shared" si="1"/>
        <v>2369658560</v>
      </c>
      <c r="M26" s="2">
        <v>2510</v>
      </c>
      <c r="N26" s="2">
        <f t="shared" si="2"/>
        <v>109335600</v>
      </c>
      <c r="O26" s="2">
        <f t="shared" si="3"/>
        <v>3.921875</v>
      </c>
      <c r="P26" s="2">
        <f t="shared" si="4"/>
        <v>10157618.6</v>
      </c>
      <c r="Q26" s="2">
        <f t="shared" si="5"/>
        <v>10.157618600000001</v>
      </c>
      <c r="R26" s="2">
        <v>439</v>
      </c>
      <c r="S26" s="2">
        <f t="shared" si="6"/>
        <v>1137.0056099999999</v>
      </c>
      <c r="T26" s="2">
        <f t="shared" si="7"/>
        <v>280960</v>
      </c>
      <c r="U26" s="2">
        <f t="shared" si="8"/>
        <v>12239320000</v>
      </c>
      <c r="V26" s="2">
        <v>130189.68601999999</v>
      </c>
      <c r="W26" s="2">
        <f t="shared" si="9"/>
        <v>39.681816298895995</v>
      </c>
      <c r="X26" s="2">
        <f t="shared" si="10"/>
        <v>24.657145394071879</v>
      </c>
      <c r="Y26" s="2">
        <f t="shared" si="11"/>
        <v>3.5122909325119318</v>
      </c>
      <c r="Z26" s="2">
        <f t="shared" si="12"/>
        <v>21.673257017842314</v>
      </c>
      <c r="AA26" s="2">
        <f t="shared" si="13"/>
        <v>0.81034307184906351</v>
      </c>
      <c r="AB26" s="2">
        <f t="shared" si="14"/>
        <v>0.94231552251488315</v>
      </c>
      <c r="AC26" s="2">
        <v>69</v>
      </c>
      <c r="AD26" s="2">
        <f t="shared" si="15"/>
        <v>0.31410517417162775</v>
      </c>
      <c r="AE26" s="2">
        <v>89.329899999999995</v>
      </c>
      <c r="AF26" s="2">
        <f t="shared" si="16"/>
        <v>111.93625498007968</v>
      </c>
      <c r="AG26" s="2">
        <f t="shared" si="17"/>
        <v>0.1836914039183202</v>
      </c>
      <c r="AH26" s="2">
        <f t="shared" si="18"/>
        <v>0.20742890892381319</v>
      </c>
      <c r="AI26" s="2">
        <f t="shared" si="19"/>
        <v>1729328030</v>
      </c>
      <c r="AJ26" s="2">
        <f t="shared" si="20"/>
        <v>48969156</v>
      </c>
      <c r="AK26" s="2">
        <f t="shared" si="21"/>
        <v>48.969155999999998</v>
      </c>
      <c r="AL26" s="2" t="s">
        <v>311</v>
      </c>
      <c r="AM26" s="2" t="s">
        <v>312</v>
      </c>
      <c r="AN26" s="2" t="s">
        <v>313</v>
      </c>
      <c r="AO26" s="2" t="s">
        <v>314</v>
      </c>
      <c r="AP26" s="2" t="s">
        <v>315</v>
      </c>
      <c r="AQ26" s="2" t="s">
        <v>316</v>
      </c>
      <c r="AR26" s="2" t="s">
        <v>317</v>
      </c>
      <c r="AS26" s="2">
        <v>2</v>
      </c>
      <c r="AT26" s="2" t="s">
        <v>318</v>
      </c>
      <c r="AU26" s="2" t="s">
        <v>319</v>
      </c>
      <c r="AV26" s="2">
        <v>3</v>
      </c>
      <c r="AW26" s="5">
        <v>99</v>
      </c>
      <c r="AX26" s="5">
        <v>1</v>
      </c>
      <c r="AY26" s="2">
        <v>0</v>
      </c>
      <c r="AZ26" s="5">
        <v>1.2</v>
      </c>
      <c r="BA26" s="5">
        <v>0.9</v>
      </c>
      <c r="BB26" s="2">
        <v>0</v>
      </c>
      <c r="BC26" s="2">
        <v>0</v>
      </c>
      <c r="BD26" s="2">
        <v>0</v>
      </c>
      <c r="BE26" s="5">
        <v>0.2</v>
      </c>
      <c r="BF26" s="5">
        <v>0.1</v>
      </c>
      <c r="BG26" s="5">
        <v>7.4</v>
      </c>
      <c r="BH26" s="5">
        <v>0.2</v>
      </c>
      <c r="BI26" s="5">
        <v>65.8</v>
      </c>
      <c r="BJ26" s="5">
        <v>21.7</v>
      </c>
      <c r="BK26" s="5">
        <v>1</v>
      </c>
      <c r="BL26" s="5">
        <v>1.2</v>
      </c>
      <c r="BM26" s="2">
        <v>0</v>
      </c>
      <c r="BN26" s="5">
        <v>0.2</v>
      </c>
      <c r="BO26" s="5">
        <v>2017</v>
      </c>
      <c r="BP26" s="5">
        <v>1833</v>
      </c>
      <c r="BQ26" s="5">
        <v>2</v>
      </c>
      <c r="BR26" s="5">
        <v>2</v>
      </c>
      <c r="BS26" s="5">
        <v>0.02</v>
      </c>
      <c r="BT26" s="5">
        <v>0.02</v>
      </c>
      <c r="BU26" s="5">
        <v>3900</v>
      </c>
      <c r="BV26" s="5">
        <v>4</v>
      </c>
      <c r="BW26" s="5">
        <v>0.03</v>
      </c>
      <c r="BX26" s="5">
        <v>65445</v>
      </c>
      <c r="BY26" s="5">
        <v>3389</v>
      </c>
      <c r="BZ26" s="5">
        <v>61</v>
      </c>
      <c r="CA26" s="5">
        <v>3</v>
      </c>
      <c r="CB26" s="5">
        <v>0.82</v>
      </c>
      <c r="CC26" s="5">
        <v>0.05</v>
      </c>
      <c r="CD26" s="2">
        <v>0</v>
      </c>
      <c r="CE26" s="2">
        <v>0</v>
      </c>
      <c r="CF26" s="5">
        <v>4</v>
      </c>
      <c r="CG26" s="5">
        <v>2</v>
      </c>
      <c r="CH26" s="5">
        <v>24</v>
      </c>
      <c r="CI26" s="5">
        <v>6</v>
      </c>
      <c r="CJ26" s="5">
        <v>4</v>
      </c>
      <c r="CK26" s="5">
        <v>1</v>
      </c>
      <c r="CL26" s="2">
        <v>0</v>
      </c>
      <c r="CM26" s="5">
        <v>54</v>
      </c>
      <c r="CN26" s="5">
        <v>61</v>
      </c>
      <c r="CO26" s="5">
        <v>10</v>
      </c>
      <c r="CP26" s="5">
        <v>30</v>
      </c>
      <c r="CQ26" s="5">
        <v>1</v>
      </c>
      <c r="CR26" s="5">
        <v>3</v>
      </c>
      <c r="CS26" s="2">
        <v>0</v>
      </c>
      <c r="CT26" s="2">
        <v>0</v>
      </c>
      <c r="CU26" s="2" t="s">
        <v>143</v>
      </c>
    </row>
    <row r="27" spans="1:99" s="2" customFormat="1" x14ac:dyDescent="0.25">
      <c r="A27" s="2" t="s">
        <v>320</v>
      </c>
      <c r="B27" s="2" t="s">
        <v>320</v>
      </c>
      <c r="C27" s="2" t="s">
        <v>321</v>
      </c>
      <c r="D27" s="2">
        <v>1906</v>
      </c>
      <c r="E27" s="2">
        <f t="shared" si="0"/>
        <v>109</v>
      </c>
      <c r="F27" s="2">
        <v>20</v>
      </c>
      <c r="G27" s="2">
        <v>28.3</v>
      </c>
      <c r="H27" s="2">
        <v>0</v>
      </c>
      <c r="I27" s="2">
        <v>13164</v>
      </c>
      <c r="J27" s="2">
        <v>13164</v>
      </c>
      <c r="K27" s="2">
        <v>13164</v>
      </c>
      <c r="L27" s="2">
        <f t="shared" si="1"/>
        <v>573422523.60000002</v>
      </c>
      <c r="M27" s="2">
        <v>1166</v>
      </c>
      <c r="N27" s="2">
        <f t="shared" si="2"/>
        <v>50790960</v>
      </c>
      <c r="O27" s="2">
        <f t="shared" si="3"/>
        <v>1.8218750000000001</v>
      </c>
      <c r="P27" s="2">
        <f t="shared" si="4"/>
        <v>4718638.76</v>
      </c>
      <c r="Q27" s="2">
        <f t="shared" si="5"/>
        <v>4.7186387600000002</v>
      </c>
      <c r="R27" s="2">
        <v>6</v>
      </c>
      <c r="S27" s="2">
        <f t="shared" si="6"/>
        <v>15.539939999999998</v>
      </c>
      <c r="T27" s="2">
        <f t="shared" si="7"/>
        <v>3840</v>
      </c>
      <c r="U27" s="2">
        <f t="shared" si="8"/>
        <v>167280000</v>
      </c>
      <c r="V27" s="2">
        <v>36397.339028000002</v>
      </c>
      <c r="W27" s="2">
        <f t="shared" si="9"/>
        <v>11.093908935734399</v>
      </c>
      <c r="X27" s="2">
        <f t="shared" si="10"/>
        <v>6.8934376278690328</v>
      </c>
      <c r="Y27" s="2">
        <f t="shared" si="11"/>
        <v>1.4406919264283859</v>
      </c>
      <c r="Z27" s="2">
        <f t="shared" si="12"/>
        <v>11.289854013391359</v>
      </c>
      <c r="AA27" s="2">
        <f t="shared" si="13"/>
        <v>0.68322635547471944</v>
      </c>
      <c r="AB27" s="2">
        <f t="shared" si="14"/>
        <v>1.6934781020087037</v>
      </c>
      <c r="AC27" s="2">
        <v>20</v>
      </c>
      <c r="AD27" s="2">
        <f t="shared" si="15"/>
        <v>0.56449270066956792</v>
      </c>
      <c r="AE27" s="2" t="s">
        <v>148</v>
      </c>
      <c r="AF27" s="2">
        <f t="shared" si="16"/>
        <v>3.293310463121784</v>
      </c>
      <c r="AG27" s="2">
        <f t="shared" si="17"/>
        <v>0.14039141907696173</v>
      </c>
      <c r="AH27" s="2">
        <f t="shared" si="18"/>
        <v>0.29060075952238135</v>
      </c>
      <c r="AI27" s="2">
        <f t="shared" si="19"/>
        <v>573422523.60000002</v>
      </c>
      <c r="AJ27" s="2">
        <f t="shared" si="20"/>
        <v>16237530.720000001</v>
      </c>
      <c r="AK27" s="2">
        <f t="shared" si="21"/>
        <v>16.237530720000002</v>
      </c>
      <c r="AL27" s="2" t="s">
        <v>322</v>
      </c>
      <c r="AM27" s="2" t="s">
        <v>323</v>
      </c>
      <c r="AN27" s="2" t="s">
        <v>324</v>
      </c>
      <c r="AO27" s="2" t="s">
        <v>325</v>
      </c>
      <c r="AP27" s="2" t="s">
        <v>148</v>
      </c>
      <c r="AQ27" s="2" t="s">
        <v>148</v>
      </c>
      <c r="AR27" s="2" t="s">
        <v>148</v>
      </c>
      <c r="AS27" s="2">
        <v>0</v>
      </c>
      <c r="AT27" s="2" t="s">
        <v>148</v>
      </c>
      <c r="AU27" s="2" t="s">
        <v>148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143</v>
      </c>
    </row>
    <row r="28" spans="1:99" s="2" customFormat="1" x14ac:dyDescent="0.25">
      <c r="A28" s="2" t="s">
        <v>326</v>
      </c>
      <c r="B28" s="2" t="s">
        <v>327</v>
      </c>
      <c r="C28" s="2" t="s">
        <v>328</v>
      </c>
      <c r="D28" s="2">
        <v>1963</v>
      </c>
      <c r="E28" s="2">
        <f t="shared" si="0"/>
        <v>52</v>
      </c>
      <c r="F28" s="2">
        <v>121</v>
      </c>
      <c r="G28" s="2">
        <v>139</v>
      </c>
      <c r="H28" s="2">
        <v>20000</v>
      </c>
      <c r="I28" s="2">
        <v>405160</v>
      </c>
      <c r="J28" s="2">
        <v>345360</v>
      </c>
      <c r="K28" s="2">
        <v>405160</v>
      </c>
      <c r="L28" s="2">
        <f t="shared" si="1"/>
        <v>17648729084</v>
      </c>
      <c r="M28" s="2">
        <v>8058</v>
      </c>
      <c r="N28" s="2">
        <f t="shared" si="2"/>
        <v>351006480</v>
      </c>
      <c r="O28" s="2">
        <f t="shared" si="3"/>
        <v>12.590625000000001</v>
      </c>
      <c r="P28" s="2">
        <f t="shared" si="4"/>
        <v>32609597.880000003</v>
      </c>
      <c r="Q28" s="2">
        <f t="shared" si="5"/>
        <v>32.609597880000003</v>
      </c>
      <c r="R28" s="2">
        <v>4175</v>
      </c>
      <c r="S28" s="2">
        <f t="shared" si="6"/>
        <v>10813.20825</v>
      </c>
      <c r="T28" s="2">
        <f t="shared" si="7"/>
        <v>2672000</v>
      </c>
      <c r="U28" s="2">
        <f t="shared" si="8"/>
        <v>116399000000</v>
      </c>
      <c r="V28" s="2">
        <v>204109.51152999999</v>
      </c>
      <c r="W28" s="2">
        <f t="shared" si="9"/>
        <v>62.212579114343995</v>
      </c>
      <c r="X28" s="2">
        <f t="shared" si="10"/>
        <v>38.657116826712823</v>
      </c>
      <c r="Y28" s="2">
        <f t="shared" si="11"/>
        <v>3.0732675862613466</v>
      </c>
      <c r="Z28" s="2">
        <f t="shared" si="12"/>
        <v>50.280351188958107</v>
      </c>
      <c r="AA28" s="2">
        <f t="shared" si="13"/>
        <v>0.14604075122875343</v>
      </c>
      <c r="AB28" s="2">
        <f t="shared" si="14"/>
        <v>1.2466202774121846</v>
      </c>
      <c r="AC28" s="2">
        <v>121</v>
      </c>
      <c r="AD28" s="2">
        <f t="shared" si="15"/>
        <v>0.41554009247072815</v>
      </c>
      <c r="AE28" s="2">
        <v>1804.75</v>
      </c>
      <c r="AF28" s="2">
        <f t="shared" si="16"/>
        <v>331.59592951104491</v>
      </c>
      <c r="AG28" s="2">
        <f t="shared" si="17"/>
        <v>0.23784070515499228</v>
      </c>
      <c r="AH28" s="2">
        <f t="shared" si="18"/>
        <v>7.6549312686584034E-2</v>
      </c>
      <c r="AI28" s="2">
        <f t="shared" si="19"/>
        <v>15043847064</v>
      </c>
      <c r="AJ28" s="2">
        <f t="shared" si="20"/>
        <v>425994652.80000001</v>
      </c>
      <c r="AK28" s="2">
        <f t="shared" si="21"/>
        <v>425.99465280000004</v>
      </c>
      <c r="AL28" s="2" t="s">
        <v>329</v>
      </c>
      <c r="AM28" s="2" t="s">
        <v>330</v>
      </c>
      <c r="AN28" s="2" t="s">
        <v>331</v>
      </c>
      <c r="AO28" s="2" t="s">
        <v>332</v>
      </c>
      <c r="AP28" s="2" t="s">
        <v>333</v>
      </c>
      <c r="AQ28" s="2" t="s">
        <v>334</v>
      </c>
      <c r="AR28" s="2" t="s">
        <v>335</v>
      </c>
      <c r="AS28" s="2">
        <v>3</v>
      </c>
      <c r="AT28" s="2" t="s">
        <v>336</v>
      </c>
      <c r="AU28" s="2" t="s">
        <v>337</v>
      </c>
      <c r="AV28" s="2">
        <v>3</v>
      </c>
      <c r="AW28" s="5">
        <v>81</v>
      </c>
      <c r="AX28" s="5">
        <v>19</v>
      </c>
      <c r="AY28" s="2">
        <v>0</v>
      </c>
      <c r="AZ28" s="5">
        <v>1.6</v>
      </c>
      <c r="BA28" s="5">
        <v>3.8</v>
      </c>
      <c r="BB28" s="2">
        <v>0</v>
      </c>
      <c r="BC28" s="2">
        <v>0</v>
      </c>
      <c r="BD28" s="2">
        <v>0</v>
      </c>
      <c r="BE28" s="2">
        <v>0</v>
      </c>
      <c r="BF28" s="5">
        <v>0.3</v>
      </c>
      <c r="BG28" s="5">
        <v>16.100000000000001</v>
      </c>
      <c r="BH28" s="5">
        <v>0.1</v>
      </c>
      <c r="BI28" s="5">
        <v>48.6</v>
      </c>
      <c r="BJ28" s="5">
        <v>23</v>
      </c>
      <c r="BK28" s="5">
        <v>3.7</v>
      </c>
      <c r="BL28" s="5">
        <v>0.4</v>
      </c>
      <c r="BM28" s="2">
        <v>0</v>
      </c>
      <c r="BN28" s="5">
        <v>2.1</v>
      </c>
      <c r="BO28" s="5">
        <v>159739</v>
      </c>
      <c r="BP28" s="5">
        <v>46071</v>
      </c>
      <c r="BQ28" s="5">
        <v>15</v>
      </c>
      <c r="BR28" s="5">
        <v>4</v>
      </c>
      <c r="BS28" s="5">
        <v>0.06</v>
      </c>
      <c r="BT28" s="5">
        <v>0.02</v>
      </c>
      <c r="BU28" s="5">
        <v>192138</v>
      </c>
      <c r="BV28" s="5">
        <v>18</v>
      </c>
      <c r="BW28" s="5">
        <v>7.0000000000000007E-2</v>
      </c>
      <c r="BX28" s="5">
        <v>997443</v>
      </c>
      <c r="BY28" s="5">
        <v>96532</v>
      </c>
      <c r="BZ28" s="5">
        <v>92</v>
      </c>
      <c r="CA28" s="5">
        <v>9</v>
      </c>
      <c r="CB28" s="5">
        <v>0.63</v>
      </c>
      <c r="CC28" s="5">
        <v>0.06</v>
      </c>
      <c r="CD28" s="5">
        <v>1</v>
      </c>
      <c r="CE28" s="5">
        <v>1</v>
      </c>
      <c r="CF28" s="5">
        <v>5</v>
      </c>
      <c r="CG28" s="5">
        <v>3</v>
      </c>
      <c r="CH28" s="5">
        <v>20</v>
      </c>
      <c r="CI28" s="5">
        <v>14</v>
      </c>
      <c r="CJ28" s="5">
        <v>11</v>
      </c>
      <c r="CK28" s="5">
        <v>7</v>
      </c>
      <c r="CL28" s="2">
        <v>0</v>
      </c>
      <c r="CM28" s="5">
        <v>41</v>
      </c>
      <c r="CN28" s="5">
        <v>49</v>
      </c>
      <c r="CO28" s="5">
        <v>11</v>
      </c>
      <c r="CP28" s="5">
        <v>31</v>
      </c>
      <c r="CQ28" s="5">
        <v>2</v>
      </c>
      <c r="CR28" s="5">
        <v>5</v>
      </c>
      <c r="CS28" s="2">
        <v>0</v>
      </c>
      <c r="CT28" s="2">
        <v>0</v>
      </c>
      <c r="CU28" s="2" t="s">
        <v>143</v>
      </c>
    </row>
    <row r="29" spans="1:99" s="2" customFormat="1" x14ac:dyDescent="0.25">
      <c r="A29" s="2" t="s">
        <v>338</v>
      </c>
      <c r="C29" s="2" t="s">
        <v>339</v>
      </c>
      <c r="D29" s="2">
        <v>1970</v>
      </c>
      <c r="E29" s="2">
        <f t="shared" si="0"/>
        <v>45</v>
      </c>
      <c r="F29" s="2">
        <v>166</v>
      </c>
      <c r="G29" s="2">
        <v>185</v>
      </c>
      <c r="H29" s="2">
        <v>6250</v>
      </c>
      <c r="I29" s="2">
        <v>38720</v>
      </c>
      <c r="J29" s="2">
        <v>32470</v>
      </c>
      <c r="K29" s="2">
        <v>38720</v>
      </c>
      <c r="L29" s="2">
        <f t="shared" si="1"/>
        <v>1686639328</v>
      </c>
      <c r="M29" s="2">
        <v>473</v>
      </c>
      <c r="N29" s="2">
        <f t="shared" si="2"/>
        <v>20603880</v>
      </c>
      <c r="O29" s="2">
        <f t="shared" si="3"/>
        <v>0.73906250000000007</v>
      </c>
      <c r="P29" s="2">
        <f t="shared" si="4"/>
        <v>1914164.78</v>
      </c>
      <c r="Q29" s="2">
        <f t="shared" si="5"/>
        <v>1.9141647800000001</v>
      </c>
      <c r="R29" s="2">
        <v>151</v>
      </c>
      <c r="S29" s="2">
        <f t="shared" si="6"/>
        <v>391.08848999999998</v>
      </c>
      <c r="T29" s="2">
        <f t="shared" si="7"/>
        <v>96640</v>
      </c>
      <c r="U29" s="2">
        <f t="shared" si="8"/>
        <v>4209880000</v>
      </c>
      <c r="V29" s="2">
        <v>39387.630360000003</v>
      </c>
      <c r="W29" s="2">
        <f t="shared" si="9"/>
        <v>12.005349733728</v>
      </c>
      <c r="X29" s="2">
        <f t="shared" si="10"/>
        <v>7.4597808644018411</v>
      </c>
      <c r="Y29" s="2">
        <f t="shared" si="11"/>
        <v>2.4478232011004684</v>
      </c>
      <c r="Z29" s="2">
        <f t="shared" si="12"/>
        <v>81.860277190509748</v>
      </c>
      <c r="AA29" s="2">
        <f t="shared" si="13"/>
        <v>0.29975084461180129</v>
      </c>
      <c r="AB29" s="2">
        <f t="shared" si="14"/>
        <v>1.4794025998284894</v>
      </c>
      <c r="AC29" s="2">
        <v>166</v>
      </c>
      <c r="AD29" s="2">
        <f t="shared" si="15"/>
        <v>0.49313419994282981</v>
      </c>
      <c r="AE29" s="2">
        <v>112.711</v>
      </c>
      <c r="AF29" s="2">
        <f t="shared" si="16"/>
        <v>204.31289640591967</v>
      </c>
      <c r="AG29" s="2">
        <f t="shared" si="17"/>
        <v>1.5982479404111825</v>
      </c>
      <c r="AH29" s="2">
        <f t="shared" si="18"/>
        <v>4.7793069111447727E-2</v>
      </c>
      <c r="AI29" s="2">
        <f t="shared" si="19"/>
        <v>1414389953</v>
      </c>
      <c r="AJ29" s="2">
        <f t="shared" si="20"/>
        <v>40051095.600000001</v>
      </c>
      <c r="AK29" s="2">
        <f t="shared" si="21"/>
        <v>40.051095600000004</v>
      </c>
      <c r="AL29" s="2" t="s">
        <v>340</v>
      </c>
      <c r="AM29" s="2" t="s">
        <v>341</v>
      </c>
      <c r="AN29" s="2" t="s">
        <v>342</v>
      </c>
      <c r="AO29" s="2" t="s">
        <v>343</v>
      </c>
      <c r="AP29" s="2" t="s">
        <v>344</v>
      </c>
      <c r="AQ29" s="2" t="s">
        <v>196</v>
      </c>
      <c r="AR29" s="2" t="s">
        <v>345</v>
      </c>
      <c r="AS29" s="2">
        <v>2</v>
      </c>
      <c r="AT29" s="2" t="s">
        <v>346</v>
      </c>
      <c r="AU29" s="2" t="s">
        <v>347</v>
      </c>
      <c r="AV29" s="2">
        <v>3</v>
      </c>
      <c r="AW29" s="5">
        <v>53</v>
      </c>
      <c r="AX29" s="5">
        <v>29</v>
      </c>
      <c r="AY29" s="5">
        <v>18</v>
      </c>
      <c r="AZ29" s="5">
        <v>1.4</v>
      </c>
      <c r="BA29" s="5">
        <v>0.1</v>
      </c>
      <c r="BB29" s="2">
        <v>0</v>
      </c>
      <c r="BC29" s="5">
        <v>0.1</v>
      </c>
      <c r="BD29" s="2">
        <v>0</v>
      </c>
      <c r="BE29" s="5">
        <v>0.3</v>
      </c>
      <c r="BF29" s="5">
        <v>5.7</v>
      </c>
      <c r="BG29" s="5">
        <v>31</v>
      </c>
      <c r="BH29" s="5">
        <v>1.5</v>
      </c>
      <c r="BI29" s="5">
        <v>31.4</v>
      </c>
      <c r="BJ29" s="5">
        <v>6.6</v>
      </c>
      <c r="BK29" s="5">
        <v>18</v>
      </c>
      <c r="BL29" s="5">
        <v>0.3</v>
      </c>
      <c r="BM29" s="2">
        <v>0</v>
      </c>
      <c r="BN29" s="5">
        <v>3.6</v>
      </c>
      <c r="BO29" s="5">
        <v>8733</v>
      </c>
      <c r="BP29" s="5">
        <v>4068</v>
      </c>
      <c r="BQ29" s="5">
        <v>10</v>
      </c>
      <c r="BR29" s="5">
        <v>5</v>
      </c>
      <c r="BS29" s="5">
        <v>0.03</v>
      </c>
      <c r="BT29" s="5">
        <v>0.02</v>
      </c>
      <c r="BU29" s="5">
        <v>16974</v>
      </c>
      <c r="BV29" s="5">
        <v>19</v>
      </c>
      <c r="BW29" s="5">
        <v>7.0000000000000007E-2</v>
      </c>
      <c r="BX29" s="5">
        <v>133792</v>
      </c>
      <c r="BY29" s="5">
        <v>11426</v>
      </c>
      <c r="BZ29" s="5">
        <v>151</v>
      </c>
      <c r="CA29" s="5">
        <v>13</v>
      </c>
      <c r="CB29" s="5">
        <v>1.35</v>
      </c>
      <c r="CC29" s="5">
        <v>0.12</v>
      </c>
      <c r="CD29" s="5">
        <v>5</v>
      </c>
      <c r="CE29" s="5">
        <v>5</v>
      </c>
      <c r="CF29" s="5">
        <v>19</v>
      </c>
      <c r="CG29" s="5">
        <v>15</v>
      </c>
      <c r="CH29" s="5">
        <v>21</v>
      </c>
      <c r="CI29" s="5">
        <v>22</v>
      </c>
      <c r="CJ29" s="5">
        <v>24</v>
      </c>
      <c r="CK29" s="5">
        <v>8</v>
      </c>
      <c r="CL29" s="2">
        <v>0</v>
      </c>
      <c r="CM29" s="5">
        <v>17</v>
      </c>
      <c r="CN29" s="5">
        <v>27</v>
      </c>
      <c r="CO29" s="5">
        <v>2</v>
      </c>
      <c r="CP29" s="5">
        <v>9</v>
      </c>
      <c r="CQ29" s="5">
        <v>6</v>
      </c>
      <c r="CR29" s="5">
        <v>20</v>
      </c>
      <c r="CS29" s="2">
        <v>0</v>
      </c>
      <c r="CT29" s="2">
        <v>0</v>
      </c>
      <c r="CU29" s="2" t="s">
        <v>143</v>
      </c>
    </row>
    <row r="30" spans="1:99" s="2" customFormat="1" x14ac:dyDescent="0.25">
      <c r="A30" s="2" t="s">
        <v>348</v>
      </c>
      <c r="C30" s="2" t="s">
        <v>349</v>
      </c>
      <c r="D30" s="2">
        <v>1976</v>
      </c>
      <c r="E30" s="2">
        <f t="shared" si="0"/>
        <v>39</v>
      </c>
      <c r="F30" s="2">
        <v>26</v>
      </c>
      <c r="G30" s="2">
        <v>31</v>
      </c>
      <c r="H30" s="2">
        <v>50486</v>
      </c>
      <c r="I30" s="2">
        <v>2454</v>
      </c>
      <c r="J30" s="2">
        <v>2454</v>
      </c>
      <c r="K30" s="2">
        <v>2454</v>
      </c>
      <c r="L30" s="2">
        <f t="shared" si="1"/>
        <v>106895994.60000001</v>
      </c>
      <c r="M30" s="2">
        <v>302</v>
      </c>
      <c r="N30" s="2">
        <f t="shared" si="2"/>
        <v>13155120</v>
      </c>
      <c r="O30" s="2">
        <f t="shared" si="3"/>
        <v>0.47187500000000004</v>
      </c>
      <c r="P30" s="2">
        <f t="shared" si="4"/>
        <v>1222151.72</v>
      </c>
      <c r="Q30" s="2">
        <f t="shared" si="5"/>
        <v>1.2221517200000001</v>
      </c>
      <c r="R30" s="2">
        <v>130.80000000000001</v>
      </c>
      <c r="S30" s="2">
        <f t="shared" si="6"/>
        <v>338.770692</v>
      </c>
      <c r="T30" s="2">
        <f t="shared" si="7"/>
        <v>83712</v>
      </c>
      <c r="U30" s="2">
        <f t="shared" si="8"/>
        <v>3646704000.0000005</v>
      </c>
      <c r="W30" s="2">
        <f t="shared" si="9"/>
        <v>0</v>
      </c>
      <c r="X30" s="2">
        <f t="shared" si="10"/>
        <v>0</v>
      </c>
      <c r="Y30" s="2">
        <f t="shared" si="11"/>
        <v>0</v>
      </c>
      <c r="Z30" s="2">
        <f t="shared" si="12"/>
        <v>8.1258091602357112</v>
      </c>
      <c r="AA30" s="2">
        <f t="shared" si="13"/>
        <v>0</v>
      </c>
      <c r="AB30" s="2">
        <f t="shared" si="14"/>
        <v>0.93759336464258203</v>
      </c>
      <c r="AC30" s="2">
        <v>26</v>
      </c>
      <c r="AD30" s="2">
        <f t="shared" si="15"/>
        <v>0.31253112154752738</v>
      </c>
      <c r="AE30" s="2" t="s">
        <v>148</v>
      </c>
      <c r="AF30" s="2">
        <f t="shared" si="16"/>
        <v>277.19205298013247</v>
      </c>
      <c r="AG30" s="2">
        <f t="shared" si="17"/>
        <v>0.19854760827558754</v>
      </c>
      <c r="AH30" s="2">
        <f t="shared" si="18"/>
        <v>0.40375550132821053</v>
      </c>
      <c r="AI30" s="2">
        <f t="shared" si="19"/>
        <v>106895994.60000001</v>
      </c>
      <c r="AJ30" s="2">
        <f t="shared" si="20"/>
        <v>3026959.92</v>
      </c>
      <c r="AK30" s="2">
        <f t="shared" si="21"/>
        <v>3.0269599199999999</v>
      </c>
      <c r="AL30" s="2" t="s">
        <v>148</v>
      </c>
      <c r="AM30" s="2" t="s">
        <v>148</v>
      </c>
      <c r="AN30" s="2" t="s">
        <v>148</v>
      </c>
      <c r="AO30" s="2" t="s">
        <v>148</v>
      </c>
      <c r="AP30" s="2" t="s">
        <v>148</v>
      </c>
      <c r="AQ30" s="2" t="s">
        <v>148</v>
      </c>
      <c r="AR30" s="2" t="s">
        <v>148</v>
      </c>
      <c r="AS30" s="2">
        <v>0</v>
      </c>
      <c r="AT30" s="2" t="s">
        <v>148</v>
      </c>
      <c r="AU30" s="2" t="s">
        <v>148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143</v>
      </c>
    </row>
    <row r="31" spans="1:99" s="2" customFormat="1" x14ac:dyDescent="0.25">
      <c r="A31" s="2" t="s">
        <v>350</v>
      </c>
      <c r="B31" s="2" t="s">
        <v>351</v>
      </c>
      <c r="C31" s="2" t="s">
        <v>352</v>
      </c>
      <c r="D31" s="2">
        <v>1976</v>
      </c>
      <c r="E31" s="2">
        <f t="shared" si="0"/>
        <v>39</v>
      </c>
      <c r="F31" s="2">
        <v>15</v>
      </c>
      <c r="G31" s="2">
        <v>20</v>
      </c>
      <c r="H31" s="2">
        <v>0</v>
      </c>
      <c r="I31" s="2">
        <v>3635</v>
      </c>
      <c r="J31" s="2">
        <v>2295</v>
      </c>
      <c r="K31" s="2">
        <v>3635</v>
      </c>
      <c r="L31" s="2">
        <f t="shared" si="1"/>
        <v>158340236.5</v>
      </c>
      <c r="M31" s="2">
        <v>268</v>
      </c>
      <c r="N31" s="2">
        <f t="shared" si="2"/>
        <v>11674080</v>
      </c>
      <c r="O31" s="2">
        <f t="shared" si="3"/>
        <v>0.41875000000000001</v>
      </c>
      <c r="P31" s="2">
        <f t="shared" si="4"/>
        <v>1084558.48</v>
      </c>
      <c r="Q31" s="2">
        <f t="shared" si="5"/>
        <v>1.0845584800000001</v>
      </c>
      <c r="R31" s="2">
        <v>9.1999999999999993</v>
      </c>
      <c r="S31" s="2">
        <f t="shared" si="6"/>
        <v>23.827907999999997</v>
      </c>
      <c r="T31" s="2">
        <f t="shared" si="7"/>
        <v>5888</v>
      </c>
      <c r="U31" s="2">
        <f t="shared" si="8"/>
        <v>256495999.99999997</v>
      </c>
      <c r="W31" s="2">
        <f t="shared" si="9"/>
        <v>0</v>
      </c>
      <c r="X31" s="2">
        <f t="shared" si="10"/>
        <v>0</v>
      </c>
      <c r="Y31" s="2">
        <f t="shared" si="11"/>
        <v>0</v>
      </c>
      <c r="Z31" s="2">
        <f t="shared" si="12"/>
        <v>13.563401698463604</v>
      </c>
      <c r="AA31" s="2">
        <f t="shared" si="13"/>
        <v>0</v>
      </c>
      <c r="AB31" s="2">
        <f t="shared" si="14"/>
        <v>2.7126803396927204</v>
      </c>
      <c r="AC31" s="2">
        <v>15</v>
      </c>
      <c r="AD31" s="2">
        <f t="shared" si="15"/>
        <v>0.90422677989757361</v>
      </c>
      <c r="AE31" s="2" t="s">
        <v>148</v>
      </c>
      <c r="AF31" s="2">
        <f t="shared" si="16"/>
        <v>21.970149253731343</v>
      </c>
      <c r="AG31" s="2">
        <f t="shared" si="17"/>
        <v>0.35180559339667306</v>
      </c>
      <c r="AH31" s="2">
        <f t="shared" si="18"/>
        <v>0.38312295382926725</v>
      </c>
      <c r="AI31" s="2">
        <f t="shared" si="19"/>
        <v>99969970.5</v>
      </c>
      <c r="AJ31" s="2">
        <f t="shared" si="20"/>
        <v>2830836.6</v>
      </c>
      <c r="AK31" s="2">
        <f t="shared" si="21"/>
        <v>2.8308366</v>
      </c>
      <c r="AL31" s="2" t="s">
        <v>148</v>
      </c>
      <c r="AM31" s="2" t="s">
        <v>148</v>
      </c>
      <c r="AN31" s="2" t="s">
        <v>148</v>
      </c>
      <c r="AO31" s="2" t="s">
        <v>148</v>
      </c>
      <c r="AP31" s="2" t="s">
        <v>148</v>
      </c>
      <c r="AQ31" s="2" t="s">
        <v>148</v>
      </c>
      <c r="AR31" s="2" t="s">
        <v>148</v>
      </c>
      <c r="AS31" s="2">
        <v>0</v>
      </c>
      <c r="AT31" s="2" t="s">
        <v>148</v>
      </c>
      <c r="AU31" s="2" t="s">
        <v>148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>
        <v>0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 t="s">
        <v>143</v>
      </c>
    </row>
    <row r="32" spans="1:99" s="2" customFormat="1" x14ac:dyDescent="0.25">
      <c r="A32" s="2" t="s">
        <v>353</v>
      </c>
      <c r="C32" s="2" t="s">
        <v>354</v>
      </c>
      <c r="D32" s="2">
        <v>1908</v>
      </c>
      <c r="E32" s="2">
        <f t="shared" si="0"/>
        <v>107</v>
      </c>
      <c r="F32" s="2">
        <v>0</v>
      </c>
      <c r="G32" s="2">
        <v>40</v>
      </c>
      <c r="H32" s="2">
        <v>0</v>
      </c>
      <c r="I32" s="2">
        <v>41100</v>
      </c>
      <c r="J32" s="2">
        <v>8990</v>
      </c>
      <c r="K32" s="2">
        <v>41100</v>
      </c>
      <c r="L32" s="2">
        <f t="shared" si="1"/>
        <v>1790311890</v>
      </c>
      <c r="M32" s="2">
        <v>1393</v>
      </c>
      <c r="N32" s="2">
        <f t="shared" si="2"/>
        <v>60679080</v>
      </c>
      <c r="O32" s="2">
        <f t="shared" si="3"/>
        <v>2.1765625000000002</v>
      </c>
      <c r="P32" s="2">
        <f t="shared" si="4"/>
        <v>5637275.9800000004</v>
      </c>
      <c r="Q32" s="2">
        <f t="shared" si="5"/>
        <v>5.6372759800000001</v>
      </c>
      <c r="R32" s="2">
        <v>28.1</v>
      </c>
      <c r="S32" s="2">
        <f t="shared" si="6"/>
        <v>72.778718999999995</v>
      </c>
      <c r="T32" s="2">
        <f t="shared" si="7"/>
        <v>17984</v>
      </c>
      <c r="U32" s="2">
        <f t="shared" si="8"/>
        <v>783428000</v>
      </c>
      <c r="V32" s="2">
        <v>40209.915242000003</v>
      </c>
      <c r="W32" s="2">
        <f t="shared" si="9"/>
        <v>12.255982165761599</v>
      </c>
      <c r="X32" s="2">
        <f t="shared" si="10"/>
        <v>7.6155166873433489</v>
      </c>
      <c r="Y32" s="2">
        <f t="shared" si="11"/>
        <v>1.4561575391563319</v>
      </c>
      <c r="Z32" s="2">
        <f t="shared" si="12"/>
        <v>29.50459845468982</v>
      </c>
      <c r="AA32" s="2">
        <f t="shared" si="13"/>
        <v>1.1052392932909316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 t="s">
        <v>148</v>
      </c>
      <c r="AF32" s="2">
        <f t="shared" si="16"/>
        <v>12.910265613783201</v>
      </c>
      <c r="AG32" s="2">
        <f t="shared" si="17"/>
        <v>0.33567242276329218</v>
      </c>
      <c r="AH32" s="2">
        <f t="shared" si="18"/>
        <v>0.50836716600541598</v>
      </c>
      <c r="AI32" s="2">
        <f t="shared" si="19"/>
        <v>391603501</v>
      </c>
      <c r="AJ32" s="2">
        <f t="shared" si="20"/>
        <v>11088985.199999999</v>
      </c>
      <c r="AK32" s="2">
        <f t="shared" si="21"/>
        <v>11.0889852</v>
      </c>
      <c r="AL32" s="2" t="s">
        <v>355</v>
      </c>
      <c r="AM32" s="2" t="s">
        <v>148</v>
      </c>
      <c r="AN32" s="2" t="s">
        <v>356</v>
      </c>
      <c r="AO32" s="2" t="s">
        <v>357</v>
      </c>
      <c r="AP32" s="2" t="s">
        <v>148</v>
      </c>
      <c r="AQ32" s="2" t="s">
        <v>148</v>
      </c>
      <c r="AR32" s="2" t="s">
        <v>148</v>
      </c>
      <c r="AS32" s="2">
        <v>0</v>
      </c>
      <c r="AT32" s="2" t="s">
        <v>148</v>
      </c>
      <c r="AU32" s="2" t="s">
        <v>148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143</v>
      </c>
    </row>
    <row r="33" spans="1:99" s="2" customFormat="1" x14ac:dyDescent="0.25">
      <c r="A33" s="2" t="s">
        <v>358</v>
      </c>
      <c r="C33" s="2" t="s">
        <v>359</v>
      </c>
      <c r="D33" s="2">
        <v>1940</v>
      </c>
      <c r="E33" s="2">
        <f t="shared" si="0"/>
        <v>75</v>
      </c>
      <c r="F33" s="2">
        <v>17</v>
      </c>
      <c r="G33" s="2">
        <v>22</v>
      </c>
      <c r="H33" s="2">
        <v>353</v>
      </c>
      <c r="I33" s="2">
        <v>131</v>
      </c>
      <c r="J33" s="2">
        <v>131</v>
      </c>
      <c r="K33" s="2">
        <v>131</v>
      </c>
      <c r="L33" s="2">
        <f t="shared" si="1"/>
        <v>5706346.9000000004</v>
      </c>
      <c r="M33" s="2">
        <v>361</v>
      </c>
      <c r="N33" s="2">
        <f t="shared" si="2"/>
        <v>15725160</v>
      </c>
      <c r="O33" s="2">
        <f t="shared" si="3"/>
        <v>0.56406250000000002</v>
      </c>
      <c r="P33" s="2">
        <f t="shared" si="4"/>
        <v>1460916.46</v>
      </c>
      <c r="Q33" s="2">
        <f t="shared" si="5"/>
        <v>1.46091646</v>
      </c>
      <c r="R33" s="2">
        <v>5.2</v>
      </c>
      <c r="S33" s="2">
        <f t="shared" si="6"/>
        <v>13.467948</v>
      </c>
      <c r="T33" s="2">
        <f t="shared" si="7"/>
        <v>3328</v>
      </c>
      <c r="U33" s="2">
        <f t="shared" si="8"/>
        <v>144976000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0.36288005336670665</v>
      </c>
      <c r="AA33" s="2">
        <f t="shared" si="13"/>
        <v>0</v>
      </c>
      <c r="AB33" s="2">
        <f t="shared" si="14"/>
        <v>6.4037656476477633E-2</v>
      </c>
      <c r="AC33" s="2">
        <v>17</v>
      </c>
      <c r="AD33" s="2">
        <f t="shared" si="15"/>
        <v>2.1345885492159215E-2</v>
      </c>
      <c r="AE33" s="2" t="s">
        <v>148</v>
      </c>
      <c r="AF33" s="2">
        <f t="shared" si="16"/>
        <v>9.2188365650969537</v>
      </c>
      <c r="AG33" s="2">
        <f t="shared" si="17"/>
        <v>8.1098161476980853E-3</v>
      </c>
      <c r="AH33" s="2">
        <f t="shared" si="18"/>
        <v>9.0411146072911812</v>
      </c>
      <c r="AI33" s="2">
        <f t="shared" si="19"/>
        <v>5706346.9000000004</v>
      </c>
      <c r="AJ33" s="2">
        <f t="shared" si="20"/>
        <v>161585.88</v>
      </c>
      <c r="AK33" s="2">
        <f t="shared" si="21"/>
        <v>0.16158588000000002</v>
      </c>
      <c r="AL33" s="2" t="s">
        <v>148</v>
      </c>
      <c r="AM33" s="2" t="s">
        <v>148</v>
      </c>
      <c r="AN33" s="2" t="s">
        <v>148</v>
      </c>
      <c r="AO33" s="2" t="s">
        <v>148</v>
      </c>
      <c r="AP33" s="2" t="s">
        <v>148</v>
      </c>
      <c r="AQ33" s="2" t="s">
        <v>148</v>
      </c>
      <c r="AR33" s="2" t="s">
        <v>148</v>
      </c>
      <c r="AS33" s="2">
        <v>0</v>
      </c>
      <c r="AT33" s="2" t="s">
        <v>148</v>
      </c>
      <c r="AU33" s="2" t="s">
        <v>148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143</v>
      </c>
    </row>
    <row r="34" spans="1:99" s="2" customFormat="1" x14ac:dyDescent="0.25">
      <c r="A34" s="2" t="s">
        <v>360</v>
      </c>
      <c r="B34" s="2" t="s">
        <v>361</v>
      </c>
      <c r="C34" s="2" t="s">
        <v>362</v>
      </c>
      <c r="D34" s="2">
        <v>1975</v>
      </c>
      <c r="E34" s="2">
        <f t="shared" si="0"/>
        <v>40</v>
      </c>
      <c r="F34" s="2">
        <v>70</v>
      </c>
      <c r="G34" s="2">
        <v>120</v>
      </c>
      <c r="H34" s="2">
        <v>8520</v>
      </c>
      <c r="I34" s="2">
        <v>234987</v>
      </c>
      <c r="J34" s="2">
        <v>111827</v>
      </c>
      <c r="K34" s="2">
        <v>234987</v>
      </c>
      <c r="L34" s="2">
        <f t="shared" si="1"/>
        <v>10236010221.300001</v>
      </c>
      <c r="M34" s="2">
        <v>2653</v>
      </c>
      <c r="N34" s="2">
        <f t="shared" si="2"/>
        <v>115564680</v>
      </c>
      <c r="O34" s="2">
        <f t="shared" si="3"/>
        <v>4.1453125000000002</v>
      </c>
      <c r="P34" s="2">
        <f t="shared" si="4"/>
        <v>10736319.58</v>
      </c>
      <c r="Q34" s="2">
        <f t="shared" si="5"/>
        <v>10.73631958</v>
      </c>
      <c r="R34" s="2">
        <v>40.5</v>
      </c>
      <c r="S34" s="2">
        <f t="shared" si="6"/>
        <v>104.894595</v>
      </c>
      <c r="T34" s="2">
        <f t="shared" si="7"/>
        <v>25920</v>
      </c>
      <c r="U34" s="2">
        <f t="shared" si="8"/>
        <v>1129140000</v>
      </c>
      <c r="V34" s="2">
        <v>70920.464154000001</v>
      </c>
      <c r="W34" s="2">
        <f t="shared" si="9"/>
        <v>21.616557474139199</v>
      </c>
      <c r="X34" s="2">
        <f t="shared" si="10"/>
        <v>13.431910387982677</v>
      </c>
      <c r="Y34" s="2">
        <f t="shared" si="11"/>
        <v>1.8610314306350875</v>
      </c>
      <c r="Z34" s="2">
        <f t="shared" si="12"/>
        <v>88.573863755777296</v>
      </c>
      <c r="AA34" s="2">
        <f t="shared" si="13"/>
        <v>0.15671398191670349</v>
      </c>
      <c r="AB34" s="2">
        <f t="shared" si="14"/>
        <v>3.7960227323904552</v>
      </c>
      <c r="AC34" s="2">
        <v>70</v>
      </c>
      <c r="AD34" s="2">
        <f t="shared" si="15"/>
        <v>1.2653409107968185</v>
      </c>
      <c r="AE34" s="2">
        <v>0.1021</v>
      </c>
      <c r="AF34" s="2">
        <f t="shared" si="16"/>
        <v>9.770071617037317</v>
      </c>
      <c r="AG34" s="2">
        <f t="shared" si="17"/>
        <v>0.73019436606138532</v>
      </c>
      <c r="AH34" s="2">
        <f t="shared" si="18"/>
        <v>7.7835307241911803E-2</v>
      </c>
      <c r="AI34" s="2">
        <f t="shared" si="19"/>
        <v>4871172937.3000002</v>
      </c>
      <c r="AJ34" s="2">
        <f t="shared" si="20"/>
        <v>137936367.96000001</v>
      </c>
      <c r="AK34" s="2">
        <f t="shared" si="21"/>
        <v>137.93636796000001</v>
      </c>
      <c r="AL34" s="2" t="s">
        <v>363</v>
      </c>
      <c r="AM34" s="2" t="s">
        <v>364</v>
      </c>
      <c r="AN34" s="2" t="s">
        <v>365</v>
      </c>
      <c r="AO34" s="2" t="s">
        <v>366</v>
      </c>
      <c r="AP34" s="2" t="s">
        <v>367</v>
      </c>
      <c r="AQ34" s="2" t="s">
        <v>368</v>
      </c>
      <c r="AR34" s="2" t="s">
        <v>140</v>
      </c>
      <c r="AS34" s="2">
        <v>1</v>
      </c>
      <c r="AT34" s="2" t="s">
        <v>369</v>
      </c>
      <c r="AU34" s="2" t="s">
        <v>370</v>
      </c>
      <c r="AV34" s="2">
        <v>4</v>
      </c>
      <c r="AW34" s="5">
        <v>79</v>
      </c>
      <c r="AX34" s="5">
        <v>6</v>
      </c>
      <c r="AY34" s="5">
        <v>14</v>
      </c>
      <c r="AZ34" s="5">
        <v>11.4</v>
      </c>
      <c r="BA34" s="5">
        <v>1.1000000000000001</v>
      </c>
      <c r="BB34" s="2">
        <v>0</v>
      </c>
      <c r="BC34" s="2">
        <v>0</v>
      </c>
      <c r="BD34" s="2">
        <v>0</v>
      </c>
      <c r="BE34" s="5">
        <v>0.3</v>
      </c>
      <c r="BF34" s="5">
        <v>0.1</v>
      </c>
      <c r="BG34" s="5">
        <v>3.7</v>
      </c>
      <c r="BH34" s="2">
        <v>0</v>
      </c>
      <c r="BI34" s="5">
        <v>3.5</v>
      </c>
      <c r="BJ34" s="5">
        <v>69.900000000000006</v>
      </c>
      <c r="BK34" s="5">
        <v>9.4</v>
      </c>
      <c r="BL34" s="5">
        <v>0.7</v>
      </c>
      <c r="BM34" s="2">
        <v>0</v>
      </c>
      <c r="BN34" s="2">
        <v>0</v>
      </c>
      <c r="BO34" s="5">
        <v>5849</v>
      </c>
      <c r="BP34" s="5">
        <v>1715</v>
      </c>
      <c r="BQ34" s="5">
        <v>53</v>
      </c>
      <c r="BR34" s="5">
        <v>16</v>
      </c>
      <c r="BS34" s="5">
        <v>0.21</v>
      </c>
      <c r="BT34" s="5">
        <v>0.06</v>
      </c>
      <c r="BU34" s="5">
        <v>6900</v>
      </c>
      <c r="BV34" s="5">
        <v>63</v>
      </c>
      <c r="BW34" s="5">
        <v>0.24</v>
      </c>
      <c r="BX34" s="5">
        <v>3774</v>
      </c>
      <c r="BY34" s="5">
        <v>1395</v>
      </c>
      <c r="BZ34" s="5">
        <v>34</v>
      </c>
      <c r="CA34" s="5">
        <v>13</v>
      </c>
      <c r="CB34" s="5">
        <v>42.31</v>
      </c>
      <c r="CC34" s="5">
        <v>15.7</v>
      </c>
      <c r="CD34" s="5">
        <v>1</v>
      </c>
      <c r="CE34" s="2">
        <v>0</v>
      </c>
      <c r="CF34" s="5">
        <v>14</v>
      </c>
      <c r="CG34" s="5">
        <v>5</v>
      </c>
      <c r="CH34" s="5">
        <v>32</v>
      </c>
      <c r="CI34" s="5">
        <v>4</v>
      </c>
      <c r="CJ34" s="5">
        <v>2</v>
      </c>
      <c r="CK34" s="2">
        <v>0</v>
      </c>
      <c r="CL34" s="2">
        <v>0</v>
      </c>
      <c r="CM34" s="5">
        <v>4</v>
      </c>
      <c r="CN34" s="5">
        <v>3</v>
      </c>
      <c r="CO34" s="5">
        <v>42</v>
      </c>
      <c r="CP34" s="5">
        <v>86</v>
      </c>
      <c r="CQ34" s="5">
        <v>3</v>
      </c>
      <c r="CR34" s="5">
        <v>5</v>
      </c>
      <c r="CS34" s="2">
        <v>0</v>
      </c>
      <c r="CT34" s="2">
        <v>0</v>
      </c>
      <c r="CU34" s="2" t="s">
        <v>143</v>
      </c>
    </row>
    <row r="35" spans="1:99" s="2" customFormat="1" x14ac:dyDescent="0.25">
      <c r="A35" s="2" t="s">
        <v>371</v>
      </c>
      <c r="C35" s="2" t="s">
        <v>372</v>
      </c>
      <c r="D35" s="2">
        <v>2003</v>
      </c>
      <c r="E35" s="2">
        <f t="shared" si="0"/>
        <v>12</v>
      </c>
      <c r="F35" s="2">
        <v>120</v>
      </c>
      <c r="G35" s="2">
        <v>165</v>
      </c>
      <c r="H35" s="2">
        <v>34025</v>
      </c>
      <c r="I35" s="2">
        <v>30387</v>
      </c>
      <c r="J35" s="2">
        <v>22433</v>
      </c>
      <c r="K35" s="2">
        <v>30387</v>
      </c>
      <c r="L35" s="2">
        <f t="shared" si="1"/>
        <v>1323654681.3</v>
      </c>
      <c r="M35" s="2">
        <v>482.3</v>
      </c>
      <c r="N35" s="2">
        <f t="shared" si="2"/>
        <v>21008988</v>
      </c>
      <c r="O35" s="2">
        <f t="shared" si="3"/>
        <v>0.75359375000000006</v>
      </c>
      <c r="P35" s="2">
        <f t="shared" si="4"/>
        <v>1951800.5780000002</v>
      </c>
      <c r="Q35" s="2">
        <f t="shared" si="5"/>
        <v>1.9518005780000001</v>
      </c>
      <c r="R35" s="2">
        <v>108</v>
      </c>
      <c r="S35" s="2">
        <f t="shared" si="6"/>
        <v>279.71891999999997</v>
      </c>
      <c r="T35" s="2">
        <f t="shared" si="7"/>
        <v>69120</v>
      </c>
      <c r="U35" s="2">
        <f t="shared" si="8"/>
        <v>3011040000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63.00420949833471</v>
      </c>
      <c r="AA35" s="2">
        <f t="shared" si="13"/>
        <v>0</v>
      </c>
      <c r="AB35" s="2">
        <f t="shared" si="14"/>
        <v>1.5751052374583676</v>
      </c>
      <c r="AC35" s="2">
        <v>120</v>
      </c>
      <c r="AD35" s="2">
        <f t="shared" si="15"/>
        <v>0.52503507915278924</v>
      </c>
      <c r="AE35" s="2" t="s">
        <v>148</v>
      </c>
      <c r="AF35" s="2">
        <f t="shared" si="16"/>
        <v>143.31329048310181</v>
      </c>
      <c r="AG35" s="2">
        <f t="shared" si="17"/>
        <v>1.2181827597670509</v>
      </c>
      <c r="AH35" s="2">
        <f t="shared" si="18"/>
        <v>7.0536835799955663E-2</v>
      </c>
      <c r="AI35" s="2">
        <f t="shared" si="19"/>
        <v>977179236.70000005</v>
      </c>
      <c r="AJ35" s="2">
        <f t="shared" si="20"/>
        <v>27670656.84</v>
      </c>
      <c r="AK35" s="2">
        <f t="shared" si="21"/>
        <v>27.670656839999999</v>
      </c>
      <c r="AL35" s="2" t="s">
        <v>148</v>
      </c>
      <c r="AM35" s="2" t="s">
        <v>148</v>
      </c>
      <c r="AN35" s="2" t="s">
        <v>148</v>
      </c>
      <c r="AO35" s="2" t="s">
        <v>148</v>
      </c>
      <c r="AP35" s="2" t="s">
        <v>148</v>
      </c>
      <c r="AQ35" s="2" t="s">
        <v>148</v>
      </c>
      <c r="AR35" s="2" t="s">
        <v>148</v>
      </c>
      <c r="AS35" s="2">
        <v>0</v>
      </c>
      <c r="AT35" s="2" t="s">
        <v>148</v>
      </c>
      <c r="AU35" s="2" t="s">
        <v>148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2017-04-17T15:30:59Z</dcterms:created>
  <dcterms:modified xsi:type="dcterms:W3CDTF">2017-04-17T15:32:17Z</dcterms:modified>
</cp:coreProperties>
</file>