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62" i="1" l="1"/>
  <c r="AK62" i="1" s="1"/>
  <c r="AI62" i="1"/>
  <c r="AF62" i="1"/>
  <c r="AD62" i="1"/>
  <c r="Z62" i="1"/>
  <c r="X62" i="1"/>
  <c r="W62" i="1"/>
  <c r="AA62" i="1" s="1"/>
  <c r="U62" i="1"/>
  <c r="T62" i="1"/>
  <c r="S62" i="1"/>
  <c r="Q62" i="1"/>
  <c r="P62" i="1"/>
  <c r="AH62" i="1" s="1"/>
  <c r="O62" i="1"/>
  <c r="Y62" i="1" s="1"/>
  <c r="N62" i="1"/>
  <c r="L62" i="1"/>
  <c r="E62" i="1"/>
  <c r="AK61" i="1"/>
  <c r="AJ61" i="1"/>
  <c r="AI61" i="1"/>
  <c r="AH61" i="1"/>
  <c r="AA61" i="1"/>
  <c r="X61" i="1"/>
  <c r="Y61" i="1" s="1"/>
  <c r="W61" i="1"/>
  <c r="U61" i="1"/>
  <c r="T61" i="1"/>
  <c r="AF61" i="1" s="1"/>
  <c r="S61" i="1"/>
  <c r="Q61" i="1"/>
  <c r="P61" i="1"/>
  <c r="O61" i="1"/>
  <c r="N61" i="1"/>
  <c r="L61" i="1"/>
  <c r="E61" i="1"/>
  <c r="AJ60" i="1"/>
  <c r="AK60" i="1" s="1"/>
  <c r="AI60" i="1"/>
  <c r="Z60" i="1"/>
  <c r="AD60" i="1" s="1"/>
  <c r="X60" i="1"/>
  <c r="W60" i="1"/>
  <c r="AA60" i="1" s="1"/>
  <c r="U60" i="1"/>
  <c r="T60" i="1"/>
  <c r="AF60" i="1" s="1"/>
  <c r="S60" i="1"/>
  <c r="Q60" i="1"/>
  <c r="P60" i="1"/>
  <c r="O60" i="1"/>
  <c r="Y60" i="1" s="1"/>
  <c r="N60" i="1"/>
  <c r="L60" i="1"/>
  <c r="E60" i="1"/>
  <c r="AK59" i="1"/>
  <c r="AJ59" i="1"/>
  <c r="AI59" i="1"/>
  <c r="AH59" i="1"/>
  <c r="AA59" i="1"/>
  <c r="X59" i="1"/>
  <c r="Y59" i="1" s="1"/>
  <c r="W59" i="1"/>
  <c r="U59" i="1"/>
  <c r="T59" i="1"/>
  <c r="AF59" i="1" s="1"/>
  <c r="S59" i="1"/>
  <c r="Q59" i="1"/>
  <c r="P59" i="1"/>
  <c r="O59" i="1"/>
  <c r="N59" i="1"/>
  <c r="L59" i="1"/>
  <c r="E59" i="1"/>
  <c r="AJ58" i="1"/>
  <c r="AK58" i="1" s="1"/>
  <c r="AI58" i="1"/>
  <c r="Z58" i="1"/>
  <c r="X58" i="1"/>
  <c r="W58" i="1"/>
  <c r="U58" i="1"/>
  <c r="T58" i="1"/>
  <c r="AF58" i="1" s="1"/>
  <c r="S58" i="1"/>
  <c r="Q58" i="1"/>
  <c r="P58" i="1"/>
  <c r="AH58" i="1" s="1"/>
  <c r="O58" i="1"/>
  <c r="Y58" i="1" s="1"/>
  <c r="N58" i="1"/>
  <c r="L58" i="1"/>
  <c r="E58" i="1"/>
  <c r="AK57" i="1"/>
  <c r="AJ57" i="1"/>
  <c r="AI57" i="1"/>
  <c r="AH57" i="1"/>
  <c r="X57" i="1"/>
  <c r="Y57" i="1" s="1"/>
  <c r="W57" i="1"/>
  <c r="AA57" i="1" s="1"/>
  <c r="U57" i="1"/>
  <c r="T57" i="1"/>
  <c r="AF57" i="1" s="1"/>
  <c r="S57" i="1"/>
  <c r="Q57" i="1"/>
  <c r="P57" i="1"/>
  <c r="O57" i="1"/>
  <c r="N57" i="1"/>
  <c r="L57" i="1"/>
  <c r="Z57" i="1" s="1"/>
  <c r="AJ56" i="1"/>
  <c r="AK56" i="1" s="1"/>
  <c r="AI56" i="1"/>
  <c r="AH56" i="1"/>
  <c r="X56" i="1"/>
  <c r="Y56" i="1" s="1"/>
  <c r="W56" i="1"/>
  <c r="AA56" i="1" s="1"/>
  <c r="U56" i="1"/>
  <c r="T56" i="1"/>
  <c r="AF56" i="1" s="1"/>
  <c r="S56" i="1"/>
  <c r="Q56" i="1"/>
  <c r="P56" i="1"/>
  <c r="O56" i="1"/>
  <c r="N56" i="1"/>
  <c r="L56" i="1"/>
  <c r="E56" i="1"/>
  <c r="AJ55" i="1"/>
  <c r="AK55" i="1" s="1"/>
  <c r="AA55" i="1" s="1"/>
  <c r="AI55" i="1"/>
  <c r="AF55" i="1"/>
  <c r="Z55" i="1"/>
  <c r="X55" i="1"/>
  <c r="Y55" i="1" s="1"/>
  <c r="W55" i="1"/>
  <c r="U55" i="1"/>
  <c r="T55" i="1"/>
  <c r="S55" i="1"/>
  <c r="Q55" i="1"/>
  <c r="P55" i="1"/>
  <c r="O55" i="1"/>
  <c r="N55" i="1"/>
  <c r="L55" i="1"/>
  <c r="E55" i="1"/>
  <c r="AJ54" i="1"/>
  <c r="AK54" i="1" s="1"/>
  <c r="AI54" i="1"/>
  <c r="AH54" i="1"/>
  <c r="AD54" i="1"/>
  <c r="AB54" i="1"/>
  <c r="X54" i="1"/>
  <c r="W54" i="1"/>
  <c r="U54" i="1"/>
  <c r="T54" i="1"/>
  <c r="AF54" i="1" s="1"/>
  <c r="S54" i="1"/>
  <c r="Q54" i="1"/>
  <c r="P54" i="1"/>
  <c r="O54" i="1"/>
  <c r="Y54" i="1" s="1"/>
  <c r="N54" i="1"/>
  <c r="L54" i="1"/>
  <c r="Z54" i="1" s="1"/>
  <c r="AG54" i="1" s="1"/>
  <c r="E54" i="1"/>
  <c r="AK53" i="1"/>
  <c r="AJ53" i="1"/>
  <c r="AI53" i="1"/>
  <c r="AF53" i="1"/>
  <c r="Z53" i="1"/>
  <c r="X53" i="1"/>
  <c r="Y53" i="1" s="1"/>
  <c r="W53" i="1"/>
  <c r="AA53" i="1" s="1"/>
  <c r="U53" i="1"/>
  <c r="T53" i="1"/>
  <c r="S53" i="1"/>
  <c r="Q53" i="1"/>
  <c r="P53" i="1"/>
  <c r="AH53" i="1" s="1"/>
  <c r="O53" i="1"/>
  <c r="N53" i="1"/>
  <c r="L53" i="1"/>
  <c r="E53" i="1"/>
  <c r="AJ52" i="1"/>
  <c r="AK52" i="1" s="1"/>
  <c r="AI52" i="1"/>
  <c r="AH52" i="1"/>
  <c r="X52" i="1"/>
  <c r="W52" i="1"/>
  <c r="U52" i="1"/>
  <c r="T52" i="1"/>
  <c r="AF52" i="1" s="1"/>
  <c r="S52" i="1"/>
  <c r="Q52" i="1"/>
  <c r="P52" i="1"/>
  <c r="O52" i="1"/>
  <c r="Y52" i="1" s="1"/>
  <c r="N52" i="1"/>
  <c r="L52" i="1"/>
  <c r="E52" i="1"/>
  <c r="AK51" i="1"/>
  <c r="AJ51" i="1"/>
  <c r="AI51" i="1"/>
  <c r="AG51" i="1"/>
  <c r="AF51" i="1"/>
  <c r="X51" i="1"/>
  <c r="Y51" i="1" s="1"/>
  <c r="W51" i="1"/>
  <c r="U51" i="1"/>
  <c r="T51" i="1"/>
  <c r="S51" i="1"/>
  <c r="Q51" i="1"/>
  <c r="P51" i="1"/>
  <c r="AH51" i="1" s="1"/>
  <c r="O51" i="1"/>
  <c r="N51" i="1"/>
  <c r="L51" i="1"/>
  <c r="Z51" i="1" s="1"/>
  <c r="E51" i="1"/>
  <c r="AJ50" i="1"/>
  <c r="AK50" i="1" s="1"/>
  <c r="AI50" i="1"/>
  <c r="AH50" i="1"/>
  <c r="X50" i="1"/>
  <c r="Y50" i="1" s="1"/>
  <c r="W50" i="1"/>
  <c r="AA50" i="1" s="1"/>
  <c r="U50" i="1"/>
  <c r="T50" i="1"/>
  <c r="AF50" i="1" s="1"/>
  <c r="S50" i="1"/>
  <c r="Q50" i="1"/>
  <c r="P50" i="1"/>
  <c r="O50" i="1"/>
  <c r="N50" i="1"/>
  <c r="L50" i="1"/>
  <c r="E50" i="1"/>
  <c r="AJ49" i="1"/>
  <c r="AK49" i="1" s="1"/>
  <c r="AA49" i="1" s="1"/>
  <c r="AI49" i="1"/>
  <c r="AF49" i="1"/>
  <c r="X49" i="1"/>
  <c r="Y49" i="1" s="1"/>
  <c r="W49" i="1"/>
  <c r="U49" i="1"/>
  <c r="T49" i="1"/>
  <c r="S49" i="1"/>
  <c r="Q49" i="1"/>
  <c r="P49" i="1"/>
  <c r="O49" i="1"/>
  <c r="N49" i="1"/>
  <c r="L49" i="1"/>
  <c r="Z49" i="1" s="1"/>
  <c r="E49" i="1"/>
  <c r="AJ48" i="1"/>
  <c r="AK48" i="1" s="1"/>
  <c r="AI48" i="1"/>
  <c r="AH48" i="1"/>
  <c r="X48" i="1"/>
  <c r="Y48" i="1" s="1"/>
  <c r="W48" i="1"/>
  <c r="AA48" i="1" s="1"/>
  <c r="U48" i="1"/>
  <c r="T48" i="1"/>
  <c r="AF48" i="1" s="1"/>
  <c r="S48" i="1"/>
  <c r="Q48" i="1"/>
  <c r="P48" i="1"/>
  <c r="O48" i="1"/>
  <c r="N48" i="1"/>
  <c r="L48" i="1"/>
  <c r="Z48" i="1" s="1"/>
  <c r="E48" i="1"/>
  <c r="AJ47" i="1"/>
  <c r="AK47" i="1" s="1"/>
  <c r="AA47" i="1" s="1"/>
  <c r="AI47" i="1"/>
  <c r="AF47" i="1"/>
  <c r="Z47" i="1"/>
  <c r="X47" i="1"/>
  <c r="Y47" i="1" s="1"/>
  <c r="W47" i="1"/>
  <c r="U47" i="1"/>
  <c r="T47" i="1"/>
  <c r="S47" i="1"/>
  <c r="Q47" i="1"/>
  <c r="P47" i="1"/>
  <c r="O47" i="1"/>
  <c r="N47" i="1"/>
  <c r="L47" i="1"/>
  <c r="E47" i="1"/>
  <c r="AJ46" i="1"/>
  <c r="AK46" i="1" s="1"/>
  <c r="AI46" i="1"/>
  <c r="AH46" i="1"/>
  <c r="X46" i="1"/>
  <c r="W46" i="1"/>
  <c r="AA46" i="1" s="1"/>
  <c r="U46" i="1"/>
  <c r="T46" i="1"/>
  <c r="AF46" i="1" s="1"/>
  <c r="S46" i="1"/>
  <c r="Q46" i="1"/>
  <c r="P46" i="1"/>
  <c r="O46" i="1"/>
  <c r="Y46" i="1" s="1"/>
  <c r="N46" i="1"/>
  <c r="L46" i="1"/>
  <c r="Z46" i="1" s="1"/>
  <c r="AG46" i="1" s="1"/>
  <c r="E46" i="1"/>
  <c r="AK45" i="1"/>
  <c r="AJ45" i="1"/>
  <c r="AI45" i="1"/>
  <c r="AF45" i="1"/>
  <c r="Z45" i="1"/>
  <c r="X45" i="1"/>
  <c r="Y45" i="1" s="1"/>
  <c r="W45" i="1"/>
  <c r="AA45" i="1" s="1"/>
  <c r="U45" i="1"/>
  <c r="T45" i="1"/>
  <c r="S45" i="1"/>
  <c r="Q45" i="1"/>
  <c r="P45" i="1"/>
  <c r="AH45" i="1" s="1"/>
  <c r="O45" i="1"/>
  <c r="N45" i="1"/>
  <c r="L45" i="1"/>
  <c r="E45" i="1"/>
  <c r="AJ44" i="1"/>
  <c r="AK44" i="1" s="1"/>
  <c r="AI44" i="1"/>
  <c r="AH44" i="1"/>
  <c r="X44" i="1"/>
  <c r="W44" i="1"/>
  <c r="U44" i="1"/>
  <c r="T44" i="1"/>
  <c r="AF44" i="1" s="1"/>
  <c r="S44" i="1"/>
  <c r="Q44" i="1"/>
  <c r="P44" i="1"/>
  <c r="O44" i="1"/>
  <c r="Y44" i="1" s="1"/>
  <c r="N44" i="1"/>
  <c r="L44" i="1"/>
  <c r="E44" i="1"/>
  <c r="AK43" i="1"/>
  <c r="AJ43" i="1"/>
  <c r="AI43" i="1"/>
  <c r="AG43" i="1"/>
  <c r="AF43" i="1"/>
  <c r="X43" i="1"/>
  <c r="Y43" i="1" s="1"/>
  <c r="W43" i="1"/>
  <c r="U43" i="1"/>
  <c r="T43" i="1"/>
  <c r="S43" i="1"/>
  <c r="Q43" i="1"/>
  <c r="P43" i="1"/>
  <c r="AH43" i="1" s="1"/>
  <c r="O43" i="1"/>
  <c r="N43" i="1"/>
  <c r="L43" i="1"/>
  <c r="Z43" i="1" s="1"/>
  <c r="E43" i="1"/>
  <c r="AJ42" i="1"/>
  <c r="AK42" i="1" s="1"/>
  <c r="AI42" i="1"/>
  <c r="AH42" i="1"/>
  <c r="X42" i="1"/>
  <c r="Y42" i="1" s="1"/>
  <c r="W42" i="1"/>
  <c r="AA42" i="1" s="1"/>
  <c r="U42" i="1"/>
  <c r="T42" i="1"/>
  <c r="AF42" i="1" s="1"/>
  <c r="S42" i="1"/>
  <c r="Q42" i="1"/>
  <c r="P42" i="1"/>
  <c r="O42" i="1"/>
  <c r="N42" i="1"/>
  <c r="L42" i="1"/>
  <c r="E42" i="1"/>
  <c r="AJ41" i="1"/>
  <c r="AK41" i="1" s="1"/>
  <c r="AI41" i="1"/>
  <c r="AF41" i="1"/>
  <c r="X41" i="1"/>
  <c r="Y41" i="1" s="1"/>
  <c r="W41" i="1"/>
  <c r="AA41" i="1" s="1"/>
  <c r="U41" i="1"/>
  <c r="T41" i="1"/>
  <c r="S41" i="1"/>
  <c r="Q41" i="1"/>
  <c r="P41" i="1"/>
  <c r="O41" i="1"/>
  <c r="N41" i="1"/>
  <c r="L41" i="1"/>
  <c r="Z41" i="1" s="1"/>
  <c r="E41" i="1"/>
  <c r="AJ40" i="1"/>
  <c r="AK40" i="1" s="1"/>
  <c r="AI40" i="1"/>
  <c r="AH40" i="1"/>
  <c r="X40" i="1"/>
  <c r="Y40" i="1" s="1"/>
  <c r="W40" i="1"/>
  <c r="AA40" i="1" s="1"/>
  <c r="U40" i="1"/>
  <c r="T40" i="1"/>
  <c r="AF40" i="1" s="1"/>
  <c r="S40" i="1"/>
  <c r="Q40" i="1"/>
  <c r="P40" i="1"/>
  <c r="O40" i="1"/>
  <c r="N40" i="1"/>
  <c r="L40" i="1"/>
  <c r="Z40" i="1" s="1"/>
  <c r="E40" i="1"/>
  <c r="AJ39" i="1"/>
  <c r="AK39" i="1" s="1"/>
  <c r="AI39" i="1"/>
  <c r="AF39" i="1"/>
  <c r="AA39" i="1"/>
  <c r="Z39" i="1"/>
  <c r="X39" i="1"/>
  <c r="Y39" i="1" s="1"/>
  <c r="W39" i="1"/>
  <c r="U39" i="1"/>
  <c r="T39" i="1"/>
  <c r="S39" i="1"/>
  <c r="Q39" i="1"/>
  <c r="P39" i="1"/>
  <c r="AH39" i="1" s="1"/>
  <c r="O39" i="1"/>
  <c r="N39" i="1"/>
  <c r="L39" i="1"/>
  <c r="E39" i="1"/>
  <c r="AJ38" i="1"/>
  <c r="AK38" i="1" s="1"/>
  <c r="AI38" i="1"/>
  <c r="AH38" i="1"/>
  <c r="AD38" i="1"/>
  <c r="X38" i="1"/>
  <c r="W38" i="1"/>
  <c r="AA38" i="1" s="1"/>
  <c r="U38" i="1"/>
  <c r="T38" i="1"/>
  <c r="AF38" i="1" s="1"/>
  <c r="S38" i="1"/>
  <c r="Q38" i="1"/>
  <c r="P38" i="1"/>
  <c r="O38" i="1"/>
  <c r="Y38" i="1" s="1"/>
  <c r="N38" i="1"/>
  <c r="L38" i="1"/>
  <c r="Z38" i="1" s="1"/>
  <c r="AG38" i="1" s="1"/>
  <c r="E38" i="1"/>
  <c r="AK37" i="1"/>
  <c r="AJ37" i="1"/>
  <c r="AI37" i="1"/>
  <c r="AG37" i="1"/>
  <c r="AF37" i="1"/>
  <c r="Z37" i="1"/>
  <c r="X37" i="1"/>
  <c r="Y37" i="1" s="1"/>
  <c r="W37" i="1"/>
  <c r="AA37" i="1" s="1"/>
  <c r="U37" i="1"/>
  <c r="T37" i="1"/>
  <c r="S37" i="1"/>
  <c r="Q37" i="1"/>
  <c r="P37" i="1"/>
  <c r="AH37" i="1" s="1"/>
  <c r="O37" i="1"/>
  <c r="N37" i="1"/>
  <c r="L37" i="1"/>
  <c r="E37" i="1"/>
  <c r="AJ36" i="1"/>
  <c r="AK36" i="1" s="1"/>
  <c r="AI36" i="1"/>
  <c r="AH36" i="1"/>
  <c r="X36" i="1"/>
  <c r="W36" i="1"/>
  <c r="U36" i="1"/>
  <c r="T36" i="1"/>
  <c r="AF36" i="1" s="1"/>
  <c r="S36" i="1"/>
  <c r="Q36" i="1"/>
  <c r="P36" i="1"/>
  <c r="O36" i="1"/>
  <c r="Y36" i="1" s="1"/>
  <c r="N36" i="1"/>
  <c r="L36" i="1"/>
  <c r="E36" i="1"/>
  <c r="AK35" i="1"/>
  <c r="AJ35" i="1"/>
  <c r="AI35" i="1"/>
  <c r="AF35" i="1"/>
  <c r="X35" i="1"/>
  <c r="Y35" i="1" s="1"/>
  <c r="W35" i="1"/>
  <c r="AA35" i="1" s="1"/>
  <c r="U35" i="1"/>
  <c r="T35" i="1"/>
  <c r="S35" i="1"/>
  <c r="Q35" i="1"/>
  <c r="P35" i="1"/>
  <c r="AH35" i="1" s="1"/>
  <c r="O35" i="1"/>
  <c r="N35" i="1"/>
  <c r="L35" i="1"/>
  <c r="Z35" i="1" s="1"/>
  <c r="AG35" i="1" s="1"/>
  <c r="E35" i="1"/>
  <c r="AJ34" i="1"/>
  <c r="AK34" i="1" s="1"/>
  <c r="AI34" i="1"/>
  <c r="AH34" i="1"/>
  <c r="X34" i="1"/>
  <c r="Y34" i="1" s="1"/>
  <c r="W34" i="1"/>
  <c r="AA34" i="1" s="1"/>
  <c r="U34" i="1"/>
  <c r="T34" i="1"/>
  <c r="AF34" i="1" s="1"/>
  <c r="S34" i="1"/>
  <c r="Q34" i="1"/>
  <c r="P34" i="1"/>
  <c r="O34" i="1"/>
  <c r="N34" i="1"/>
  <c r="L34" i="1"/>
  <c r="E34" i="1"/>
  <c r="AJ33" i="1"/>
  <c r="AK33" i="1" s="1"/>
  <c r="AI33" i="1"/>
  <c r="AF33" i="1"/>
  <c r="X33" i="1"/>
  <c r="Y33" i="1" s="1"/>
  <c r="W33" i="1"/>
  <c r="AA33" i="1" s="1"/>
  <c r="U33" i="1"/>
  <c r="T33" i="1"/>
  <c r="S33" i="1"/>
  <c r="Q33" i="1"/>
  <c r="P33" i="1"/>
  <c r="AH33" i="1" s="1"/>
  <c r="O33" i="1"/>
  <c r="N33" i="1"/>
  <c r="L33" i="1"/>
  <c r="Z33" i="1" s="1"/>
  <c r="E33" i="1"/>
  <c r="AJ32" i="1"/>
  <c r="AK32" i="1" s="1"/>
  <c r="AI32" i="1"/>
  <c r="AH32" i="1"/>
  <c r="AD32" i="1"/>
  <c r="X32" i="1"/>
  <c r="Y32" i="1" s="1"/>
  <c r="W32" i="1"/>
  <c r="AA32" i="1" s="1"/>
  <c r="U32" i="1"/>
  <c r="T32" i="1"/>
  <c r="AF32" i="1" s="1"/>
  <c r="S32" i="1"/>
  <c r="Q32" i="1"/>
  <c r="P32" i="1"/>
  <c r="O32" i="1"/>
  <c r="N32" i="1"/>
  <c r="L32" i="1"/>
  <c r="Z32" i="1" s="1"/>
  <c r="E32" i="1"/>
  <c r="AJ31" i="1"/>
  <c r="AK31" i="1" s="1"/>
  <c r="AA31" i="1" s="1"/>
  <c r="AI31" i="1"/>
  <c r="AF31" i="1"/>
  <c r="Z31" i="1"/>
  <c r="X31" i="1"/>
  <c r="Y31" i="1" s="1"/>
  <c r="W31" i="1"/>
  <c r="U31" i="1"/>
  <c r="T31" i="1"/>
  <c r="S31" i="1"/>
  <c r="Q31" i="1"/>
  <c r="P31" i="1"/>
  <c r="O31" i="1"/>
  <c r="N31" i="1"/>
  <c r="L31" i="1"/>
  <c r="E31" i="1"/>
  <c r="AJ30" i="1"/>
  <c r="AK30" i="1" s="1"/>
  <c r="AI30" i="1"/>
  <c r="AH30" i="1"/>
  <c r="AD30" i="1"/>
  <c r="AB30" i="1"/>
  <c r="X30" i="1"/>
  <c r="W30" i="1"/>
  <c r="U30" i="1"/>
  <c r="T30" i="1"/>
  <c r="AF30" i="1" s="1"/>
  <c r="S30" i="1"/>
  <c r="Q30" i="1"/>
  <c r="P30" i="1"/>
  <c r="O30" i="1"/>
  <c r="Y30" i="1" s="1"/>
  <c r="N30" i="1"/>
  <c r="L30" i="1"/>
  <c r="Z30" i="1" s="1"/>
  <c r="AG30" i="1" s="1"/>
  <c r="E30" i="1"/>
  <c r="AK29" i="1"/>
  <c r="AJ29" i="1"/>
  <c r="AI29" i="1"/>
  <c r="AG29" i="1"/>
  <c r="AF29" i="1"/>
  <c r="Z29" i="1"/>
  <c r="X29" i="1"/>
  <c r="Y29" i="1" s="1"/>
  <c r="W29" i="1"/>
  <c r="AA29" i="1" s="1"/>
  <c r="U29" i="1"/>
  <c r="T29" i="1"/>
  <c r="S29" i="1"/>
  <c r="Q29" i="1"/>
  <c r="P29" i="1"/>
  <c r="AH29" i="1" s="1"/>
  <c r="O29" i="1"/>
  <c r="N29" i="1"/>
  <c r="L29" i="1"/>
  <c r="E29" i="1"/>
  <c r="AJ28" i="1"/>
  <c r="AK28" i="1" s="1"/>
  <c r="AI28" i="1"/>
  <c r="X28" i="1"/>
  <c r="W28" i="1"/>
  <c r="U28" i="1"/>
  <c r="T28" i="1"/>
  <c r="AF28" i="1" s="1"/>
  <c r="S28" i="1"/>
  <c r="Q28" i="1"/>
  <c r="P28" i="1"/>
  <c r="AH28" i="1" s="1"/>
  <c r="O28" i="1"/>
  <c r="Y28" i="1" s="1"/>
  <c r="N28" i="1"/>
  <c r="L28" i="1"/>
  <c r="E28" i="1"/>
  <c r="AK27" i="1"/>
  <c r="AA27" i="1" s="1"/>
  <c r="AJ27" i="1"/>
  <c r="AI27" i="1"/>
  <c r="AH27" i="1"/>
  <c r="AF27" i="1"/>
  <c r="X27" i="1"/>
  <c r="Y27" i="1" s="1"/>
  <c r="W27" i="1"/>
  <c r="U27" i="1"/>
  <c r="T27" i="1"/>
  <c r="S27" i="1"/>
  <c r="Q27" i="1"/>
  <c r="P27" i="1"/>
  <c r="O27" i="1"/>
  <c r="N27" i="1"/>
  <c r="L27" i="1"/>
  <c r="E27" i="1"/>
  <c r="AJ26" i="1"/>
  <c r="AK26" i="1" s="1"/>
  <c r="AI26" i="1"/>
  <c r="Z26" i="1"/>
  <c r="X26" i="1"/>
  <c r="W26" i="1"/>
  <c r="U26" i="1"/>
  <c r="T26" i="1"/>
  <c r="AF26" i="1" s="1"/>
  <c r="S26" i="1"/>
  <c r="Q26" i="1"/>
  <c r="P26" i="1"/>
  <c r="AH26" i="1" s="1"/>
  <c r="O26" i="1"/>
  <c r="Y26" i="1" s="1"/>
  <c r="N26" i="1"/>
  <c r="L26" i="1"/>
  <c r="E26" i="1"/>
  <c r="AK25" i="1"/>
  <c r="AA25" i="1" s="1"/>
  <c r="AJ25" i="1"/>
  <c r="AI25" i="1"/>
  <c r="AH25" i="1"/>
  <c r="AF25" i="1"/>
  <c r="X25" i="1"/>
  <c r="Y25" i="1" s="1"/>
  <c r="W25" i="1"/>
  <c r="U25" i="1"/>
  <c r="T25" i="1"/>
  <c r="S25" i="1"/>
  <c r="Q25" i="1"/>
  <c r="P25" i="1"/>
  <c r="O25" i="1"/>
  <c r="N25" i="1"/>
  <c r="L25" i="1"/>
  <c r="E25" i="1"/>
  <c r="AJ24" i="1"/>
  <c r="AK24" i="1" s="1"/>
  <c r="AI24" i="1"/>
  <c r="Z24" i="1"/>
  <c r="X24" i="1"/>
  <c r="W24" i="1"/>
  <c r="U24" i="1"/>
  <c r="T24" i="1"/>
  <c r="AF24" i="1" s="1"/>
  <c r="S24" i="1"/>
  <c r="Q24" i="1"/>
  <c r="P24" i="1"/>
  <c r="AH24" i="1" s="1"/>
  <c r="O24" i="1"/>
  <c r="Y24" i="1" s="1"/>
  <c r="N24" i="1"/>
  <c r="L24" i="1"/>
  <c r="E24" i="1"/>
  <c r="AK23" i="1"/>
  <c r="AA23" i="1" s="1"/>
  <c r="AJ23" i="1"/>
  <c r="AI23" i="1"/>
  <c r="AH23" i="1"/>
  <c r="AF23" i="1"/>
  <c r="X23" i="1"/>
  <c r="Y23" i="1" s="1"/>
  <c r="W23" i="1"/>
  <c r="U23" i="1"/>
  <c r="T23" i="1"/>
  <c r="S23" i="1"/>
  <c r="Q23" i="1"/>
  <c r="P23" i="1"/>
  <c r="O23" i="1"/>
  <c r="N23" i="1"/>
  <c r="L23" i="1"/>
  <c r="E23" i="1"/>
  <c r="AJ22" i="1"/>
  <c r="AK22" i="1" s="1"/>
  <c r="AI22" i="1"/>
  <c r="Z22" i="1"/>
  <c r="X22" i="1"/>
  <c r="W22" i="1"/>
  <c r="U22" i="1"/>
  <c r="T22" i="1"/>
  <c r="AF22" i="1" s="1"/>
  <c r="S22" i="1"/>
  <c r="Q22" i="1"/>
  <c r="P22" i="1"/>
  <c r="AH22" i="1" s="1"/>
  <c r="O22" i="1"/>
  <c r="Y22" i="1" s="1"/>
  <c r="N22" i="1"/>
  <c r="L22" i="1"/>
  <c r="E22" i="1"/>
  <c r="AK21" i="1"/>
  <c r="AA21" i="1" s="1"/>
  <c r="AJ21" i="1"/>
  <c r="AI21" i="1"/>
  <c r="AH21" i="1"/>
  <c r="AF21" i="1"/>
  <c r="X21" i="1"/>
  <c r="Y21" i="1" s="1"/>
  <c r="W21" i="1"/>
  <c r="U21" i="1"/>
  <c r="T21" i="1"/>
  <c r="S21" i="1"/>
  <c r="Q21" i="1"/>
  <c r="P21" i="1"/>
  <c r="O21" i="1"/>
  <c r="N21" i="1"/>
  <c r="L21" i="1"/>
  <c r="E21" i="1"/>
  <c r="AJ20" i="1"/>
  <c r="AK20" i="1" s="1"/>
  <c r="AI20" i="1"/>
  <c r="Z20" i="1"/>
  <c r="X20" i="1"/>
  <c r="W20" i="1"/>
  <c r="U20" i="1"/>
  <c r="T20" i="1"/>
  <c r="AF20" i="1" s="1"/>
  <c r="S20" i="1"/>
  <c r="Q20" i="1"/>
  <c r="P20" i="1"/>
  <c r="AH20" i="1" s="1"/>
  <c r="O20" i="1"/>
  <c r="Y20" i="1" s="1"/>
  <c r="N20" i="1"/>
  <c r="L20" i="1"/>
  <c r="E20" i="1"/>
  <c r="AK19" i="1"/>
  <c r="AA19" i="1" s="1"/>
  <c r="AJ19" i="1"/>
  <c r="AI19" i="1"/>
  <c r="AH19" i="1"/>
  <c r="AF19" i="1"/>
  <c r="X19" i="1"/>
  <c r="Y19" i="1" s="1"/>
  <c r="W19" i="1"/>
  <c r="U19" i="1"/>
  <c r="T19" i="1"/>
  <c r="S19" i="1"/>
  <c r="Q19" i="1"/>
  <c r="P19" i="1"/>
  <c r="O19" i="1"/>
  <c r="N19" i="1"/>
  <c r="L19" i="1"/>
  <c r="E19" i="1"/>
  <c r="AJ18" i="1"/>
  <c r="AK18" i="1" s="1"/>
  <c r="AI18" i="1"/>
  <c r="Z18" i="1"/>
  <c r="X18" i="1"/>
  <c r="W18" i="1"/>
  <c r="U18" i="1"/>
  <c r="T18" i="1"/>
  <c r="AF18" i="1" s="1"/>
  <c r="S18" i="1"/>
  <c r="Q18" i="1"/>
  <c r="P18" i="1"/>
  <c r="AH18" i="1" s="1"/>
  <c r="O18" i="1"/>
  <c r="Y18" i="1" s="1"/>
  <c r="N18" i="1"/>
  <c r="L18" i="1"/>
  <c r="E18" i="1"/>
  <c r="AK17" i="1"/>
  <c r="AA17" i="1" s="1"/>
  <c r="AJ17" i="1"/>
  <c r="AI17" i="1"/>
  <c r="AH17" i="1"/>
  <c r="AF17" i="1"/>
  <c r="X17" i="1"/>
  <c r="Y17" i="1" s="1"/>
  <c r="W17" i="1"/>
  <c r="U17" i="1"/>
  <c r="T17" i="1"/>
  <c r="S17" i="1"/>
  <c r="Q17" i="1"/>
  <c r="P17" i="1"/>
  <c r="O17" i="1"/>
  <c r="N17" i="1"/>
  <c r="L17" i="1"/>
  <c r="E17" i="1"/>
  <c r="AJ16" i="1"/>
  <c r="AK16" i="1" s="1"/>
  <c r="AI16" i="1"/>
  <c r="Z16" i="1"/>
  <c r="X16" i="1"/>
  <c r="W16" i="1"/>
  <c r="U16" i="1"/>
  <c r="T16" i="1"/>
  <c r="AF16" i="1" s="1"/>
  <c r="S16" i="1"/>
  <c r="Q16" i="1"/>
  <c r="P16" i="1"/>
  <c r="AH16" i="1" s="1"/>
  <c r="O16" i="1"/>
  <c r="Y16" i="1" s="1"/>
  <c r="N16" i="1"/>
  <c r="L16" i="1"/>
  <c r="E16" i="1"/>
  <c r="AK15" i="1"/>
  <c r="AA15" i="1" s="1"/>
  <c r="AJ15" i="1"/>
  <c r="AI15" i="1"/>
  <c r="AH15" i="1"/>
  <c r="AF15" i="1"/>
  <c r="X15" i="1"/>
  <c r="Y15" i="1" s="1"/>
  <c r="W15" i="1"/>
  <c r="U15" i="1"/>
  <c r="T15" i="1"/>
  <c r="S15" i="1"/>
  <c r="Q15" i="1"/>
  <c r="P15" i="1"/>
  <c r="O15" i="1"/>
  <c r="N15" i="1"/>
  <c r="L15" i="1"/>
  <c r="E15" i="1"/>
  <c r="AJ14" i="1"/>
  <c r="AK14" i="1" s="1"/>
  <c r="AI14" i="1"/>
  <c r="Z14" i="1"/>
  <c r="X14" i="1"/>
  <c r="W14" i="1"/>
  <c r="U14" i="1"/>
  <c r="T14" i="1"/>
  <c r="AF14" i="1" s="1"/>
  <c r="S14" i="1"/>
  <c r="Q14" i="1"/>
  <c r="P14" i="1"/>
  <c r="AH14" i="1" s="1"/>
  <c r="O14" i="1"/>
  <c r="Y14" i="1" s="1"/>
  <c r="N14" i="1"/>
  <c r="L14" i="1"/>
  <c r="E14" i="1"/>
  <c r="AK13" i="1"/>
  <c r="AA13" i="1" s="1"/>
  <c r="AJ13" i="1"/>
  <c r="AI13" i="1"/>
  <c r="AF13" i="1"/>
  <c r="Z13" i="1"/>
  <c r="X13" i="1"/>
  <c r="Y13" i="1" s="1"/>
  <c r="W13" i="1"/>
  <c r="U13" i="1"/>
  <c r="T13" i="1"/>
  <c r="S13" i="1"/>
  <c r="Q13" i="1"/>
  <c r="P13" i="1"/>
  <c r="AH13" i="1" s="1"/>
  <c r="O13" i="1"/>
  <c r="N13" i="1"/>
  <c r="L13" i="1"/>
  <c r="E13" i="1"/>
  <c r="AJ12" i="1"/>
  <c r="AK12" i="1" s="1"/>
  <c r="AI12" i="1"/>
  <c r="X12" i="1"/>
  <c r="Y12" i="1" s="1"/>
  <c r="W12" i="1"/>
  <c r="U12" i="1"/>
  <c r="T12" i="1"/>
  <c r="AF12" i="1" s="1"/>
  <c r="S12" i="1"/>
  <c r="Q12" i="1"/>
  <c r="P12" i="1"/>
  <c r="O12" i="1"/>
  <c r="N12" i="1"/>
  <c r="Z12" i="1" s="1"/>
  <c r="L12" i="1"/>
  <c r="E12" i="1"/>
  <c r="AJ11" i="1"/>
  <c r="AK11" i="1" s="1"/>
  <c r="AA11" i="1" s="1"/>
  <c r="AI11" i="1"/>
  <c r="AF11" i="1"/>
  <c r="X11" i="1"/>
  <c r="Y11" i="1" s="1"/>
  <c r="W11" i="1"/>
  <c r="U11" i="1"/>
  <c r="T11" i="1"/>
  <c r="S11" i="1"/>
  <c r="Q11" i="1"/>
  <c r="P11" i="1"/>
  <c r="AH11" i="1" s="1"/>
  <c r="O11" i="1"/>
  <c r="N11" i="1"/>
  <c r="Z11" i="1" s="1"/>
  <c r="L11" i="1"/>
  <c r="E11" i="1"/>
  <c r="AJ10" i="1"/>
  <c r="AK10" i="1" s="1"/>
  <c r="AI10" i="1"/>
  <c r="X10" i="1"/>
  <c r="Y10" i="1" s="1"/>
  <c r="W10" i="1"/>
  <c r="AA10" i="1" s="1"/>
  <c r="U10" i="1"/>
  <c r="T10" i="1"/>
  <c r="AF10" i="1" s="1"/>
  <c r="S10" i="1"/>
  <c r="Q10" i="1"/>
  <c r="P10" i="1"/>
  <c r="AH10" i="1" s="1"/>
  <c r="O10" i="1"/>
  <c r="N10" i="1"/>
  <c r="Z10" i="1" s="1"/>
  <c r="L10" i="1"/>
  <c r="E10" i="1"/>
  <c r="AJ9" i="1"/>
  <c r="AK9" i="1" s="1"/>
  <c r="AI9" i="1"/>
  <c r="AF9" i="1"/>
  <c r="Z9" i="1"/>
  <c r="X9" i="1"/>
  <c r="Y9" i="1" s="1"/>
  <c r="W9" i="1"/>
  <c r="AA9" i="1" s="1"/>
  <c r="U9" i="1"/>
  <c r="T9" i="1"/>
  <c r="S9" i="1"/>
  <c r="Q9" i="1"/>
  <c r="P9" i="1"/>
  <c r="AH9" i="1" s="1"/>
  <c r="O9" i="1"/>
  <c r="N9" i="1"/>
  <c r="L9" i="1"/>
  <c r="E9" i="1"/>
  <c r="AJ8" i="1"/>
  <c r="AK8" i="1" s="1"/>
  <c r="AI8" i="1"/>
  <c r="AH8" i="1"/>
  <c r="AB8" i="1"/>
  <c r="X8" i="1"/>
  <c r="Y8" i="1" s="1"/>
  <c r="W8" i="1"/>
  <c r="AA8" i="1" s="1"/>
  <c r="U8" i="1"/>
  <c r="T8" i="1"/>
  <c r="AF8" i="1" s="1"/>
  <c r="S8" i="1"/>
  <c r="Q8" i="1"/>
  <c r="P8" i="1"/>
  <c r="O8" i="1"/>
  <c r="N8" i="1"/>
  <c r="Z8" i="1" s="1"/>
  <c r="L8" i="1"/>
  <c r="E8" i="1"/>
  <c r="AJ7" i="1"/>
  <c r="AK7" i="1" s="1"/>
  <c r="AI7" i="1"/>
  <c r="AF7" i="1"/>
  <c r="Z7" i="1"/>
  <c r="X7" i="1"/>
  <c r="Y7" i="1" s="1"/>
  <c r="W7" i="1"/>
  <c r="U7" i="1"/>
  <c r="T7" i="1"/>
  <c r="S7" i="1"/>
  <c r="Q7" i="1"/>
  <c r="P7" i="1"/>
  <c r="O7" i="1"/>
  <c r="N7" i="1"/>
  <c r="L7" i="1"/>
  <c r="E7" i="1"/>
  <c r="AJ6" i="1"/>
  <c r="AK6" i="1" s="1"/>
  <c r="AI6" i="1"/>
  <c r="AH6" i="1"/>
  <c r="X6" i="1"/>
  <c r="Y6" i="1" s="1"/>
  <c r="W6" i="1"/>
  <c r="AA6" i="1" s="1"/>
  <c r="U6" i="1"/>
  <c r="T6" i="1"/>
  <c r="AF6" i="1" s="1"/>
  <c r="S6" i="1"/>
  <c r="Q6" i="1"/>
  <c r="P6" i="1"/>
  <c r="O6" i="1"/>
  <c r="N6" i="1"/>
  <c r="Z6" i="1" s="1"/>
  <c r="L6" i="1"/>
  <c r="E6" i="1"/>
  <c r="AJ5" i="1"/>
  <c r="AK5" i="1" s="1"/>
  <c r="AI5" i="1"/>
  <c r="AF5" i="1"/>
  <c r="Z5" i="1"/>
  <c r="X5" i="1"/>
  <c r="Y5" i="1" s="1"/>
  <c r="W5" i="1"/>
  <c r="AA5" i="1" s="1"/>
  <c r="U5" i="1"/>
  <c r="T5" i="1"/>
  <c r="S5" i="1"/>
  <c r="Q5" i="1"/>
  <c r="P5" i="1"/>
  <c r="AH5" i="1" s="1"/>
  <c r="O5" i="1"/>
  <c r="N5" i="1"/>
  <c r="L5" i="1"/>
  <c r="E5" i="1"/>
  <c r="AJ4" i="1"/>
  <c r="AK4" i="1" s="1"/>
  <c r="AI4" i="1"/>
  <c r="AH4" i="1"/>
  <c r="AB4" i="1"/>
  <c r="X4" i="1"/>
  <c r="Y4" i="1" s="1"/>
  <c r="W4" i="1"/>
  <c r="AA4" i="1" s="1"/>
  <c r="U4" i="1"/>
  <c r="T4" i="1"/>
  <c r="AF4" i="1" s="1"/>
  <c r="S4" i="1"/>
  <c r="Q4" i="1"/>
  <c r="P4" i="1"/>
  <c r="O4" i="1"/>
  <c r="N4" i="1"/>
  <c r="Z4" i="1" s="1"/>
  <c r="L4" i="1"/>
  <c r="E4" i="1"/>
  <c r="AJ3" i="1"/>
  <c r="AK3" i="1" s="1"/>
  <c r="AI3" i="1"/>
  <c r="AF3" i="1"/>
  <c r="Z3" i="1"/>
  <c r="X3" i="1"/>
  <c r="Y3" i="1" s="1"/>
  <c r="W3" i="1"/>
  <c r="U3" i="1"/>
  <c r="T3" i="1"/>
  <c r="S3" i="1"/>
  <c r="Q3" i="1"/>
  <c r="P3" i="1"/>
  <c r="O3" i="1"/>
  <c r="N3" i="1"/>
  <c r="L3" i="1"/>
  <c r="E3" i="1"/>
  <c r="AG6" i="1" l="1"/>
  <c r="AD6" i="1"/>
  <c r="AG10" i="1"/>
  <c r="AD10" i="1"/>
  <c r="AG12" i="1"/>
  <c r="AB12" i="1"/>
  <c r="AA3" i="1"/>
  <c r="AD4" i="1"/>
  <c r="AG4" i="1"/>
  <c r="AB5" i="1"/>
  <c r="AG5" i="1"/>
  <c r="AD5" i="1"/>
  <c r="AA7" i="1"/>
  <c r="AG8" i="1"/>
  <c r="AD8" i="1"/>
  <c r="AB9" i="1"/>
  <c r="AD9" i="1"/>
  <c r="AG9" i="1"/>
  <c r="AD11" i="1"/>
  <c r="AG11" i="1"/>
  <c r="AB11" i="1"/>
  <c r="AH12" i="1"/>
  <c r="AD13" i="1"/>
  <c r="AB13" i="1"/>
  <c r="AB3" i="1"/>
  <c r="AG3" i="1"/>
  <c r="AD3" i="1"/>
  <c r="AB7" i="1"/>
  <c r="AG7" i="1"/>
  <c r="AD7" i="1"/>
  <c r="AH3" i="1"/>
  <c r="AB6" i="1"/>
  <c r="AH7" i="1"/>
  <c r="AB10" i="1"/>
  <c r="AD12" i="1"/>
  <c r="AG13" i="1"/>
  <c r="AB53" i="1"/>
  <c r="AD53" i="1"/>
  <c r="AG58" i="1"/>
  <c r="AB58" i="1"/>
  <c r="AD58" i="1"/>
  <c r="AB14" i="1"/>
  <c r="AG14" i="1"/>
  <c r="AB16" i="1"/>
  <c r="AG16" i="1"/>
  <c r="AB20" i="1"/>
  <c r="AG20" i="1"/>
  <c r="AB26" i="1"/>
  <c r="AG26" i="1"/>
  <c r="AG40" i="1"/>
  <c r="AB40" i="1"/>
  <c r="AB45" i="1"/>
  <c r="AD45" i="1"/>
  <c r="AB55" i="1"/>
  <c r="AD55" i="1"/>
  <c r="AG55" i="1"/>
  <c r="AD57" i="1"/>
  <c r="AB57" i="1"/>
  <c r="AA12" i="1"/>
  <c r="Z15" i="1"/>
  <c r="Z17" i="1"/>
  <c r="Z19" i="1"/>
  <c r="Z21" i="1"/>
  <c r="Z23" i="1"/>
  <c r="Z25" i="1"/>
  <c r="Z27" i="1"/>
  <c r="AB29" i="1"/>
  <c r="AD29" i="1"/>
  <c r="AB38" i="1"/>
  <c r="AB39" i="1"/>
  <c r="AD39" i="1"/>
  <c r="AG39" i="1"/>
  <c r="AD40" i="1"/>
  <c r="AH41" i="1"/>
  <c r="AB43" i="1"/>
  <c r="AD43" i="1"/>
  <c r="AA43" i="1"/>
  <c r="AG45" i="1"/>
  <c r="AD46" i="1"/>
  <c r="AH47" i="1"/>
  <c r="AB49" i="1"/>
  <c r="AD49" i="1"/>
  <c r="AG49" i="1"/>
  <c r="AA54" i="1"/>
  <c r="Z56" i="1"/>
  <c r="AG57" i="1"/>
  <c r="AH60" i="1"/>
  <c r="AB31" i="1"/>
  <c r="AD31" i="1"/>
  <c r="AG31" i="1"/>
  <c r="AB35" i="1"/>
  <c r="AD35" i="1"/>
  <c r="AB41" i="1"/>
  <c r="AD41" i="1"/>
  <c r="AG41" i="1"/>
  <c r="AG48" i="1"/>
  <c r="AB48" i="1"/>
  <c r="AB18" i="1"/>
  <c r="AG18" i="1"/>
  <c r="AB22" i="1"/>
  <c r="AG22" i="1"/>
  <c r="AB24" i="1"/>
  <c r="AG24" i="1"/>
  <c r="AH31" i="1"/>
  <c r="AB33" i="1"/>
  <c r="AD33" i="1"/>
  <c r="AG33" i="1"/>
  <c r="AA14" i="1"/>
  <c r="AD14" i="1"/>
  <c r="AA16" i="1"/>
  <c r="AD16" i="1"/>
  <c r="AA18" i="1"/>
  <c r="AD18" i="1"/>
  <c r="AA20" i="1"/>
  <c r="AD20" i="1"/>
  <c r="AA22" i="1"/>
  <c r="AD22" i="1"/>
  <c r="AA24" i="1"/>
  <c r="AD24" i="1"/>
  <c r="AA26" i="1"/>
  <c r="AD26" i="1"/>
  <c r="AA30" i="1"/>
  <c r="AG32" i="1"/>
  <c r="AB32" i="1"/>
  <c r="AB37" i="1"/>
  <c r="AD37" i="1"/>
  <c r="AB46" i="1"/>
  <c r="AB47" i="1"/>
  <c r="AD47" i="1"/>
  <c r="AG47" i="1"/>
  <c r="AD48" i="1"/>
  <c r="AH49" i="1"/>
  <c r="AB51" i="1"/>
  <c r="AD51" i="1"/>
  <c r="AA51" i="1"/>
  <c r="AG53" i="1"/>
  <c r="AH55" i="1"/>
  <c r="AG60" i="1"/>
  <c r="AB60" i="1"/>
  <c r="Z28" i="1"/>
  <c r="AA28" i="1"/>
  <c r="Z36" i="1"/>
  <c r="AA36" i="1"/>
  <c r="Z44" i="1"/>
  <c r="AA44" i="1"/>
  <c r="Z52" i="1"/>
  <c r="AA52" i="1"/>
  <c r="AA58" i="1"/>
  <c r="Z61" i="1"/>
  <c r="Z34" i="1"/>
  <c r="Z42" i="1"/>
  <c r="Z50" i="1"/>
  <c r="Z59" i="1"/>
  <c r="AG62" i="1"/>
  <c r="AB62" i="1"/>
  <c r="AD21" i="1" l="1"/>
  <c r="AB21" i="1"/>
  <c r="AG21" i="1"/>
  <c r="AG34" i="1"/>
  <c r="AD34" i="1"/>
  <c r="AB34" i="1"/>
  <c r="AD27" i="1"/>
  <c r="AB27" i="1"/>
  <c r="AG27" i="1"/>
  <c r="AG50" i="1"/>
  <c r="AD50" i="1"/>
  <c r="AB50" i="1"/>
  <c r="AG44" i="1"/>
  <c r="AD44" i="1"/>
  <c r="AB44" i="1"/>
  <c r="AG28" i="1"/>
  <c r="AD28" i="1"/>
  <c r="AB28" i="1"/>
  <c r="AD23" i="1"/>
  <c r="AB23" i="1"/>
  <c r="AG23" i="1"/>
  <c r="AD15" i="1"/>
  <c r="AB15" i="1"/>
  <c r="AG15" i="1"/>
  <c r="AG42" i="1"/>
  <c r="AD42" i="1"/>
  <c r="AB42" i="1"/>
  <c r="AG52" i="1"/>
  <c r="AD52" i="1"/>
  <c r="AB52" i="1"/>
  <c r="AG36" i="1"/>
  <c r="AD36" i="1"/>
  <c r="AB36" i="1"/>
  <c r="AD19" i="1"/>
  <c r="AB19" i="1"/>
  <c r="AG19" i="1"/>
  <c r="AD59" i="1"/>
  <c r="AG59" i="1"/>
  <c r="AB59" i="1"/>
  <c r="AD61" i="1"/>
  <c r="AG61" i="1"/>
  <c r="AB61" i="1"/>
  <c r="AG56" i="1"/>
  <c r="AB56" i="1"/>
  <c r="AD56" i="1"/>
  <c r="AD25" i="1"/>
  <c r="AB25" i="1"/>
  <c r="AG25" i="1"/>
  <c r="AD17" i="1"/>
  <c r="AB17" i="1"/>
  <c r="AG17" i="1"/>
</calcChain>
</file>

<file path=xl/sharedStrings.xml><?xml version="1.0" encoding="utf-8"?>
<sst xmlns="http://schemas.openxmlformats.org/spreadsheetml/2006/main" count="985" uniqueCount="581">
  <si>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</si>
  <si>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</si>
  <si>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</si>
  <si>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</si>
  <si>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</si>
  <si>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</si>
  <si>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</si>
  <si>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</si>
  <si>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</si>
  <si>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</si>
  <si>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</si>
  <si>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</si>
  <si>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</si>
  <si>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</si>
  <si>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</si>
  <si>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</si>
  <si>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</si>
  <si>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</si>
  <si>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</si>
  <si>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</si>
  <si>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</si>
  <si>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</si>
  <si>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</si>
  <si>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</si>
  <si>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</si>
  <si>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</si>
  <si>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</si>
  <si>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</si>
  <si>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</si>
  <si>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</si>
  <si>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</si>
  <si>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</si>
  <si>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</si>
  <si>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</si>
  <si>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</si>
  <si>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</si>
  <si>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</si>
  <si>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</si>
  <si>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</si>
  <si>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</si>
  <si>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</si>
  <si>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</si>
  <si>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</si>
  <si>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</si>
  <si>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</si>
  <si>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</si>
  <si>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</si>
  <si>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</si>
  <si>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</si>
  <si>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</si>
  <si>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</si>
  <si>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</si>
  <si>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</si>
  <si>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</si>
  <si>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</si>
  <si>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</si>
  <si>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</si>
  <si>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</si>
  <si>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</si>
  <si>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</si>
  <si>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</si>
  <si>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</si>
  <si>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</si>
  <si>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</si>
  <si>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</si>
  <si>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</si>
  <si>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</si>
  <si>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</si>
  <si>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</si>
  <si>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</si>
  <si>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</si>
  <si>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</si>
  <si>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</si>
  <si>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</si>
  <si>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</si>
  <si>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</si>
  <si>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</si>
  <si>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</si>
  <si>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</si>
  <si>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</si>
  <si>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</si>
  <si>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</si>
  <si>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</si>
  <si>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</si>
  <si>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</si>
  <si>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</si>
  <si>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</si>
  <si>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</si>
  <si>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</si>
  <si>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</si>
  <si>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</si>
  <si>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</si>
  <si>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</si>
  <si>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</si>
  <si>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</si>
  <si>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</si>
  <si>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</si>
  <si>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</si>
  <si>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</si>
  <si>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</si>
  <si>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</si>
  <si>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</si>
  <si>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</si>
  <si>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</si>
  <si>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</si>
  <si>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</si>
  <si>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</si>
  <si>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</si>
  <si>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</si>
  <si>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</si>
  <si>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</si>
  <si>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</si>
  <si>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</si>
  <si>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</si>
  <si>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</si>
  <si>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</si>
  <si>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</si>
  <si>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</si>
  <si>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</si>
  <si>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</si>
  <si>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</si>
  <si>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</si>
  <si>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</si>
  <si>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</si>
  <si>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</si>
  <si>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</si>
  <si>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</si>
  <si>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</si>
  <si>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</si>
  <si>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</si>
  <si>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</si>
  <si>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LOWER ANACOCO DAM</t>
  </si>
  <si>
    <t>LAKE ANACOCO</t>
  </si>
  <si>
    <t>LA00001</t>
  </si>
  <si>
    <t>8.137</t>
  </si>
  <si>
    <t>ND</t>
  </si>
  <si>
    <t>Anacoco Lake</t>
  </si>
  <si>
    <t>12010005001679</t>
  </si>
  <si>
    <t>38015</t>
  </si>
  <si>
    <t>12010005</t>
  </si>
  <si>
    <t>1.09</t>
  </si>
  <si>
    <t>12010005009</t>
  </si>
  <si>
    <t>38991</t>
  </si>
  <si>
    <t>Surface area from NID</t>
  </si>
  <si>
    <t>LAKE BISTINEAU</t>
  </si>
  <si>
    <t>LA00002</t>
  </si>
  <si>
    <t>62.747</t>
  </si>
  <si>
    <t>43</t>
  </si>
  <si>
    <t>Tadpole Lake</t>
  </si>
  <si>
    <t>11140203001999</t>
  </si>
  <si>
    <t>36664</t>
  </si>
  <si>
    <t>11140203</t>
  </si>
  <si>
    <t>2.41</t>
  </si>
  <si>
    <t>11140203002</t>
  </si>
  <si>
    <t>37612</t>
  </si>
  <si>
    <t>BLACK BAYOU DAM</t>
  </si>
  <si>
    <t>BLACK LAKE DAM</t>
  </si>
  <si>
    <t>LA00003</t>
  </si>
  <si>
    <t>18.174</t>
  </si>
  <si>
    <t>Black Bayou Lake</t>
  </si>
  <si>
    <t>11140304000534</t>
  </si>
  <si>
    <t>36837</t>
  </si>
  <si>
    <t>11140304</t>
  </si>
  <si>
    <t>1.4</t>
  </si>
  <si>
    <t>11140304011</t>
  </si>
  <si>
    <t>37787</t>
  </si>
  <si>
    <t>CHIVERY DAM</t>
  </si>
  <si>
    <t>BLACK LAKE</t>
  </si>
  <si>
    <t>LA00004</t>
  </si>
  <si>
    <t>39.924</t>
  </si>
  <si>
    <t>30.2</t>
  </si>
  <si>
    <t>Black Lake</t>
  </si>
  <si>
    <t>11140209000550</t>
  </si>
  <si>
    <t>36878</t>
  </si>
  <si>
    <t>11140208</t>
  </si>
  <si>
    <t>1.48</t>
  </si>
  <si>
    <t>11140208002</t>
  </si>
  <si>
    <t>37828</t>
  </si>
  <si>
    <t>BOEUF RIVER DAM MI 51</t>
  </si>
  <si>
    <t>LOWER BOEUF RIVER DAM, GUNBY DAM</t>
  </si>
  <si>
    <t>LA00005</t>
  </si>
  <si>
    <t>BUNDICKS CREEK DAM</t>
  </si>
  <si>
    <t>BUNDICKS LAKE</t>
  </si>
  <si>
    <t>LA00006</t>
  </si>
  <si>
    <t>6.108</t>
  </si>
  <si>
    <t>Bundick Lake</t>
  </si>
  <si>
    <t>8080204000382</t>
  </si>
  <si>
    <t>21781</t>
  </si>
  <si>
    <t>8080204</t>
  </si>
  <si>
    <t>1.62</t>
  </si>
  <si>
    <t>8080204016</t>
  </si>
  <si>
    <t>22553</t>
  </si>
  <si>
    <t>CANE RIVER LAKE DAM</t>
  </si>
  <si>
    <t>CANE RIVER LAKE</t>
  </si>
  <si>
    <t>LA00007</t>
  </si>
  <si>
    <t>4.562</t>
  </si>
  <si>
    <t>Cane River Lake</t>
  </si>
  <si>
    <t>11140207001212</t>
  </si>
  <si>
    <t>36729</t>
  </si>
  <si>
    <t>11140207</t>
  </si>
  <si>
    <t>1.26</t>
  </si>
  <si>
    <t>11140207015</t>
  </si>
  <si>
    <t>37677</t>
  </si>
  <si>
    <t>CHENIERE BRAKE DAM</t>
  </si>
  <si>
    <t>CHENIERE BRAKE</t>
  </si>
  <si>
    <t>LA00009</t>
  </si>
  <si>
    <t>12.746</t>
  </si>
  <si>
    <t>Cheniere Lake</t>
  </si>
  <si>
    <t>8040207000756</t>
  </si>
  <si>
    <t>21343</t>
  </si>
  <si>
    <t>8040207</t>
  </si>
  <si>
    <t>0.28</t>
  </si>
  <si>
    <t>8040207007</t>
  </si>
  <si>
    <t>22093</t>
  </si>
  <si>
    <t>CHICOT LAKE DAM</t>
  </si>
  <si>
    <t>CHICOT LAKE</t>
  </si>
  <si>
    <t>LA00010</t>
  </si>
  <si>
    <t>6.15</t>
  </si>
  <si>
    <t>14</t>
  </si>
  <si>
    <t>Lake Chicot</t>
  </si>
  <si>
    <t>8080102003080</t>
  </si>
  <si>
    <t>LAKE CLAIBORNE</t>
  </si>
  <si>
    <t>LA00011</t>
  </si>
  <si>
    <t>23.352</t>
  </si>
  <si>
    <t>56.4</t>
  </si>
  <si>
    <t>Lake Claiborne</t>
  </si>
  <si>
    <t>8040206001621</t>
  </si>
  <si>
    <t>21874</t>
  </si>
  <si>
    <t>8040206</t>
  </si>
  <si>
    <t>0.82</t>
  </si>
  <si>
    <t>8040206027</t>
  </si>
  <si>
    <t>22665</t>
  </si>
  <si>
    <t>BAYOU COCODRIE DAM</t>
  </si>
  <si>
    <t>COCODRIE LAKE DAM</t>
  </si>
  <si>
    <t>LA00012</t>
  </si>
  <si>
    <t>24.786</t>
  </si>
  <si>
    <t>Cocodrie Lake</t>
  </si>
  <si>
    <t>8080102014537</t>
  </si>
  <si>
    <t>21684</t>
  </si>
  <si>
    <t>8080102</t>
  </si>
  <si>
    <t>1.78</t>
  </si>
  <si>
    <t>8080102025</t>
  </si>
  <si>
    <t>22451</t>
  </si>
  <si>
    <t>CYPRESS BLACK BAYOU SITE NO 1</t>
  </si>
  <si>
    <t>CYPRESS BLACK SITE NO 1</t>
  </si>
  <si>
    <t>LA00013</t>
  </si>
  <si>
    <t>13.42</t>
  </si>
  <si>
    <t>54.9</t>
  </si>
  <si>
    <t>Cypress Bayou Reservoir</t>
  </si>
  <si>
    <t>11140204000246</t>
  </si>
  <si>
    <t>36683</t>
  </si>
  <si>
    <t>11140204</t>
  </si>
  <si>
    <t>1.07</t>
  </si>
  <si>
    <t>11140204005</t>
  </si>
  <si>
    <t>37631</t>
  </si>
  <si>
    <t>BAYOU DARBONNE DAM + RESERVOIR</t>
  </si>
  <si>
    <t>BAYOU DARBONNE DAM</t>
  </si>
  <si>
    <t>LA00015</t>
  </si>
  <si>
    <t>56.65</t>
  </si>
  <si>
    <t>24.4</t>
  </si>
  <si>
    <t>Bayou D'Arbonne Lake</t>
  </si>
  <si>
    <t>8040206001536</t>
  </si>
  <si>
    <t>21319</t>
  </si>
  <si>
    <t>1.68</t>
  </si>
  <si>
    <t>8040206002</t>
  </si>
  <si>
    <t>22069</t>
  </si>
  <si>
    <t>FALSE RIVER DRAINAGE STRUCTURE</t>
  </si>
  <si>
    <t>FALSE RIVER SPILLWAY/LIGHT HOUSE CANAL</t>
  </si>
  <si>
    <t>LA00016</t>
  </si>
  <si>
    <t>12.522</t>
  </si>
  <si>
    <t>False River</t>
  </si>
  <si>
    <t>8070300002042</t>
  </si>
  <si>
    <t>21652</t>
  </si>
  <si>
    <t>8070300</t>
  </si>
  <si>
    <t>1.17</t>
  </si>
  <si>
    <t>8070300008</t>
  </si>
  <si>
    <t>22416</t>
  </si>
  <si>
    <t>Surface area from NHD</t>
  </si>
  <si>
    <t>IATT LAKE DAM</t>
  </si>
  <si>
    <t>IATT LAKE</t>
  </si>
  <si>
    <t>LA00018</t>
  </si>
  <si>
    <t>26.669</t>
  </si>
  <si>
    <t>25.3</t>
  </si>
  <si>
    <t>Lake Iatt</t>
  </si>
  <si>
    <t>11140207001131</t>
  </si>
  <si>
    <t>37024</t>
  </si>
  <si>
    <t>0.92</t>
  </si>
  <si>
    <t>11140207006</t>
  </si>
  <si>
    <t>37977</t>
  </si>
  <si>
    <t>INDIAN CREEK DAM</t>
  </si>
  <si>
    <t>INDIAN CREEK</t>
  </si>
  <si>
    <t>LA00019</t>
  </si>
  <si>
    <t>7.218</t>
  </si>
  <si>
    <t>Indian Creek Reservoir</t>
  </si>
  <si>
    <t>8080102013748</t>
  </si>
  <si>
    <t>IVAN LAKE DAM</t>
  </si>
  <si>
    <t>IVAN LAKE</t>
  </si>
  <si>
    <t>LA00020</t>
  </si>
  <si>
    <t>1.507</t>
  </si>
  <si>
    <t>61</t>
  </si>
  <si>
    <t>Ivan Lake</t>
  </si>
  <si>
    <t>11140205000924</t>
  </si>
  <si>
    <t>36696</t>
  </si>
  <si>
    <t>11140205</t>
  </si>
  <si>
    <t>1.02</t>
  </si>
  <si>
    <t>11140205011</t>
  </si>
  <si>
    <t>37644</t>
  </si>
  <si>
    <t>KEPLER CREEK DAM</t>
  </si>
  <si>
    <t>KEPLER CREEK LAKE</t>
  </si>
  <si>
    <t>LA00021</t>
  </si>
  <si>
    <t>6.739</t>
  </si>
  <si>
    <t>52.2</t>
  </si>
  <si>
    <t>Kepler Creek Lake</t>
  </si>
  <si>
    <t>11140209000430</t>
  </si>
  <si>
    <t>37032</t>
  </si>
  <si>
    <t>11140209</t>
  </si>
  <si>
    <t>0.69</t>
  </si>
  <si>
    <t>11140209012</t>
  </si>
  <si>
    <t>37984</t>
  </si>
  <si>
    <t>VERNON LAKE DAM</t>
  </si>
  <si>
    <t>VERNON LAKE/UPPER ANACOCO</t>
  </si>
  <si>
    <t>LA00022</t>
  </si>
  <si>
    <t>16.129</t>
  </si>
  <si>
    <t>Vernon Lake</t>
  </si>
  <si>
    <t>12010005001660</t>
  </si>
  <si>
    <t>38018</t>
  </si>
  <si>
    <t>0.73</t>
  </si>
  <si>
    <t>12010005012</t>
  </si>
  <si>
    <t>38994</t>
  </si>
  <si>
    <t>LARTO LAKE DAM</t>
  </si>
  <si>
    <t>LA00023</t>
  </si>
  <si>
    <t>10.151</t>
  </si>
  <si>
    <t>Larto Lake</t>
  </si>
  <si>
    <t>8040301001043</t>
  </si>
  <si>
    <t>MILL CREEK DAM</t>
  </si>
  <si>
    <t>LA00024</t>
  </si>
  <si>
    <t>2.233</t>
  </si>
  <si>
    <t>Mill Creek Reservoir</t>
  </si>
  <si>
    <t>11140208000229</t>
  </si>
  <si>
    <t>NANTACHIE LAKE DAM</t>
  </si>
  <si>
    <t>LA00025</t>
  </si>
  <si>
    <t>6.226</t>
  </si>
  <si>
    <t>29.3</t>
  </si>
  <si>
    <t>Nantachie Lake</t>
  </si>
  <si>
    <t>11140207001112</t>
  </si>
  <si>
    <t>SALINE LAKE DAM</t>
  </si>
  <si>
    <t>SALINE LAKE</t>
  </si>
  <si>
    <t>LA00026</t>
  </si>
  <si>
    <t>29.385</t>
  </si>
  <si>
    <t>31.1</t>
  </si>
  <si>
    <t>Saline Lake</t>
  </si>
  <si>
    <t>11140208000217</t>
  </si>
  <si>
    <t>SIBLEY LAKE DAM</t>
  </si>
  <si>
    <t>SIBLEY LAKE</t>
  </si>
  <si>
    <t>LA00027</t>
  </si>
  <si>
    <t>SMITHPORT LAKE DAM</t>
  </si>
  <si>
    <t>SMITHPORT LAKE</t>
  </si>
  <si>
    <t>LA00028</t>
  </si>
  <si>
    <t>11.342</t>
  </si>
  <si>
    <t>39.9</t>
  </si>
  <si>
    <t>Clear Lake</t>
  </si>
  <si>
    <t>11140206000926</t>
  </si>
  <si>
    <t>36712</t>
  </si>
  <si>
    <t>11140206</t>
  </si>
  <si>
    <t>0.84</t>
  </si>
  <si>
    <t>11140206016</t>
  </si>
  <si>
    <t>37660</t>
  </si>
  <si>
    <t>TURKEY CREEK DAM</t>
  </si>
  <si>
    <t>LA00029</t>
  </si>
  <si>
    <t>16.499</t>
  </si>
  <si>
    <t>Willis Lake</t>
  </si>
  <si>
    <t>8050001004528</t>
  </si>
  <si>
    <t>21401</t>
  </si>
  <si>
    <t>8050001</t>
  </si>
  <si>
    <t>8050001009</t>
  </si>
  <si>
    <t>22155</t>
  </si>
  <si>
    <t>TOLEDO BEND</t>
  </si>
  <si>
    <t>TOLEDO BEND (RES)</t>
  </si>
  <si>
    <t>LA00030</t>
  </si>
  <si>
    <t>670.259</t>
  </si>
  <si>
    <t>172</t>
  </si>
  <si>
    <t>Toledo Bend Reservoir</t>
  </si>
  <si>
    <t>12010004020735</t>
  </si>
  <si>
    <t>38001</t>
  </si>
  <si>
    <t>12010004</t>
  </si>
  <si>
    <t>1</t>
  </si>
  <si>
    <t>12010004048</t>
  </si>
  <si>
    <t>38976</t>
  </si>
  <si>
    <t>COTILE LAKE DAM</t>
  </si>
  <si>
    <t>COTILE LAKE</t>
  </si>
  <si>
    <t>LA00031</t>
  </si>
  <si>
    <t>6.413</t>
  </si>
  <si>
    <t>Cotile Lake</t>
  </si>
  <si>
    <t>11140207001197</t>
  </si>
  <si>
    <t>36734</t>
  </si>
  <si>
    <t>0.71</t>
  </si>
  <si>
    <t>11140207020</t>
  </si>
  <si>
    <t>37682</t>
  </si>
  <si>
    <t>UPPER BAYOU NEZPIQUE NO 3</t>
  </si>
  <si>
    <t>CROOKED CREEK RESERVOIR DAM</t>
  </si>
  <si>
    <t>LA00046</t>
  </si>
  <si>
    <t>1.602</t>
  </si>
  <si>
    <t>Crooked Creek Reservoir</t>
  </si>
  <si>
    <t>8080201000464</t>
  </si>
  <si>
    <t>21718</t>
  </si>
  <si>
    <t>8080201</t>
  </si>
  <si>
    <t>0.96</t>
  </si>
  <si>
    <t>8080201027</t>
  </si>
  <si>
    <t>22486</t>
  </si>
  <si>
    <t>KINCAID RESERVOIR</t>
  </si>
  <si>
    <t>KINCAID LAKE</t>
  </si>
  <si>
    <t>LA00050</t>
  </si>
  <si>
    <t>7.157</t>
  </si>
  <si>
    <t>29</t>
  </si>
  <si>
    <t>Kincaid Reservoir</t>
  </si>
  <si>
    <t>8080102002931</t>
  </si>
  <si>
    <t>CORNEY DAM</t>
  </si>
  <si>
    <t>LA00094</t>
  </si>
  <si>
    <t>5.246</t>
  </si>
  <si>
    <t>35.1</t>
  </si>
  <si>
    <t>Corney Lake</t>
  </si>
  <si>
    <t>8040206001515</t>
  </si>
  <si>
    <t>21876</t>
  </si>
  <si>
    <t>1.39</t>
  </si>
  <si>
    <t>8040206014</t>
  </si>
  <si>
    <t>22666</t>
  </si>
  <si>
    <t>HIGHLAND LAKES</t>
  </si>
  <si>
    <t>LA00169</t>
  </si>
  <si>
    <t>4.335</t>
  </si>
  <si>
    <t>21599</t>
  </si>
  <si>
    <t>8070202</t>
  </si>
  <si>
    <t>0.66</t>
  </si>
  <si>
    <t>8070202027</t>
  </si>
  <si>
    <t>22360</t>
  </si>
  <si>
    <t>FLAG LAKE DAM</t>
  </si>
  <si>
    <t>NONE</t>
  </si>
  <si>
    <t>LA00173</t>
  </si>
  <si>
    <t>2.209</t>
  </si>
  <si>
    <t>49.4</t>
  </si>
  <si>
    <t>Flag Lake</t>
  </si>
  <si>
    <t>11140204000290</t>
  </si>
  <si>
    <t>36681</t>
  </si>
  <si>
    <t>0.52</t>
  </si>
  <si>
    <t>11140204003</t>
  </si>
  <si>
    <t>37629</t>
  </si>
  <si>
    <t>LITTLE RIVER CLOSURE DAM</t>
  </si>
  <si>
    <t>LITTLE RIVER</t>
  </si>
  <si>
    <t>LA00174</t>
  </si>
  <si>
    <t>JONESVILLE LOCK &amp; DAM</t>
  </si>
  <si>
    <t>LA00175</t>
  </si>
  <si>
    <t>COLUMBIA LOCK &amp; DAM</t>
  </si>
  <si>
    <t>LA00177</t>
  </si>
  <si>
    <t>WALLACE LAKE DAM</t>
  </si>
  <si>
    <t>WALLACE LAKE</t>
  </si>
  <si>
    <t>LA00180</t>
  </si>
  <si>
    <t>8.123</t>
  </si>
  <si>
    <t>43.3</t>
  </si>
  <si>
    <t>Wallace Lake</t>
  </si>
  <si>
    <t>11140206000802</t>
  </si>
  <si>
    <t>36705</t>
  </si>
  <si>
    <t>0.81</t>
  </si>
  <si>
    <t>11140206009</t>
  </si>
  <si>
    <t>37653</t>
  </si>
  <si>
    <t>CADDO DAM</t>
  </si>
  <si>
    <t>CADDO LAKE</t>
  </si>
  <si>
    <t>LA00181</t>
  </si>
  <si>
    <t>103.313</t>
  </si>
  <si>
    <t>51.2</t>
  </si>
  <si>
    <t>Caddo Lake</t>
  </si>
  <si>
    <t>11140306019019</t>
  </si>
  <si>
    <t>36834</t>
  </si>
  <si>
    <t>2.16</t>
  </si>
  <si>
    <t>11140304006</t>
  </si>
  <si>
    <t>37784</t>
  </si>
  <si>
    <t>SPANISH LAKE</t>
  </si>
  <si>
    <t>LA00185</t>
  </si>
  <si>
    <t>4.762</t>
  </si>
  <si>
    <t>Spanish Lake</t>
  </si>
  <si>
    <t>8080103003065</t>
  </si>
  <si>
    <t>LAKE LA POINTE</t>
  </si>
  <si>
    <t>LAKE MARTIN</t>
  </si>
  <si>
    <t>LA00187</t>
  </si>
  <si>
    <t>1.895</t>
  </si>
  <si>
    <t>LA NO NAME 54</t>
  </si>
  <si>
    <t>LA00197</t>
  </si>
  <si>
    <t>BLACK POND</t>
  </si>
  <si>
    <t>LA00199</t>
  </si>
  <si>
    <t>2.056</t>
  </si>
  <si>
    <t>44.2</t>
  </si>
  <si>
    <t>Black Pond</t>
  </si>
  <si>
    <t>8040303005461</t>
  </si>
  <si>
    <t>BRINKMAN POND</t>
  </si>
  <si>
    <t>LA00227</t>
  </si>
  <si>
    <t>BOURDEUX LAKE</t>
  </si>
  <si>
    <t>LA00257</t>
  </si>
  <si>
    <t>1.457</t>
  </si>
  <si>
    <t>Boudreaux Lake</t>
  </si>
  <si>
    <t>11140207001170</t>
  </si>
  <si>
    <t>BAYOU BONNE IDEE DAM</t>
  </si>
  <si>
    <t>BAYOU-BONNE-IDEE</t>
  </si>
  <si>
    <t>LA00259</t>
  </si>
  <si>
    <t>HANNAS RUN DAM</t>
  </si>
  <si>
    <t>BLACK BAYOU LAKE</t>
  </si>
  <si>
    <t>LA00264</t>
  </si>
  <si>
    <t>6.578</t>
  </si>
  <si>
    <t>21.9</t>
  </si>
  <si>
    <t>8040207000716</t>
  </si>
  <si>
    <t>MILLERS LAKE</t>
  </si>
  <si>
    <t>LA00285</t>
  </si>
  <si>
    <t>12.553</t>
  </si>
  <si>
    <t>22.9</t>
  </si>
  <si>
    <t>Millers Lake</t>
  </si>
  <si>
    <t>8080201000475</t>
  </si>
  <si>
    <t>21847</t>
  </si>
  <si>
    <t>0.64</t>
  </si>
  <si>
    <t>8080201025</t>
  </si>
  <si>
    <t>22637</t>
  </si>
  <si>
    <t>IMPOUNDING BASIN NO 1</t>
  </si>
  <si>
    <t>LA00325</t>
  </si>
  <si>
    <t>3.001</t>
  </si>
  <si>
    <t>70.1</t>
  </si>
  <si>
    <t>11140205000902</t>
  </si>
  <si>
    <t>CROSS LAKE DAM AND SPILLWAY</t>
  </si>
  <si>
    <t>CROSS LAKE</t>
  </si>
  <si>
    <t>LA00346</t>
  </si>
  <si>
    <t>33.852</t>
  </si>
  <si>
    <t>Cross Lake</t>
  </si>
  <si>
    <t>11140304005872</t>
  </si>
  <si>
    <t>36840</t>
  </si>
  <si>
    <t>0.59</t>
  </si>
  <si>
    <t>11140304024</t>
  </si>
  <si>
    <t>37790</t>
  </si>
  <si>
    <t>CYPRESS BLACK BAYOU SITE NO 2</t>
  </si>
  <si>
    <t>CYPRESS BLACK SITE NO 2</t>
  </si>
  <si>
    <t>LA00347</t>
  </si>
  <si>
    <t>2.166</t>
  </si>
  <si>
    <t>11140204002111</t>
  </si>
  <si>
    <t>CANEY CREEK DAM</t>
  </si>
  <si>
    <t>CANEY LAKE</t>
  </si>
  <si>
    <t>LA00385</t>
  </si>
  <si>
    <t>19.617</t>
  </si>
  <si>
    <t>Caney Creek Reservoir</t>
  </si>
  <si>
    <t>8040302003493</t>
  </si>
  <si>
    <t>21357</t>
  </si>
  <si>
    <t>8040302</t>
  </si>
  <si>
    <t>8040302007</t>
  </si>
  <si>
    <t>22110</t>
  </si>
  <si>
    <t>BLACK LAKE BAYOU RESERVOIR</t>
  </si>
  <si>
    <t>BLACK LAKE/CLEAR LAKE</t>
  </si>
  <si>
    <t>LA00386</t>
  </si>
  <si>
    <t>GRAND BAYOU RESERVOIR</t>
  </si>
  <si>
    <t>JOHN K. KELLY GRAND BAYOU RESERVOIR</t>
  </si>
  <si>
    <t>LA00387</t>
  </si>
  <si>
    <t>8.263</t>
  </si>
  <si>
    <t>11140209005777</t>
  </si>
  <si>
    <t>37018</t>
  </si>
  <si>
    <t>11140209022</t>
  </si>
  <si>
    <t>37970</t>
  </si>
  <si>
    <t>POVERTY POINT RESERVOIR DAM</t>
  </si>
  <si>
    <t>LA00513</t>
  </si>
  <si>
    <t>CLECO RODEMACHER DAM</t>
  </si>
  <si>
    <t>LA00519</t>
  </si>
  <si>
    <t>5.092</t>
  </si>
  <si>
    <t>30.5</t>
  </si>
  <si>
    <t>Lake Rodemacher</t>
  </si>
  <si>
    <t>11140207001182</t>
  </si>
  <si>
    <t>JOE D. WAGGONNER, JR. LOCK &amp; DAM</t>
  </si>
  <si>
    <t>LOCK NO. 5</t>
  </si>
  <si>
    <t>LA00580</t>
  </si>
  <si>
    <t>JOHN OVERTON LOCK AND DAM</t>
  </si>
  <si>
    <t>LOCK NO. 2</t>
  </si>
  <si>
    <t>LA00581</t>
  </si>
  <si>
    <t>RED RIVER W.W. LOCK &amp; DAM #3</t>
  </si>
  <si>
    <t>LOCK NO.3</t>
  </si>
  <si>
    <t>LA00582</t>
  </si>
  <si>
    <t>RUSSELL B. LONG LOCK &amp; DAM</t>
  </si>
  <si>
    <t>LOCK NO.4</t>
  </si>
  <si>
    <t>LA00583</t>
  </si>
  <si>
    <t>Lindy Claiborne Boggs</t>
  </si>
  <si>
    <t>LOCK NO 1</t>
  </si>
  <si>
    <t>LA00584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</si>
</sst>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2"/>
  <sheetViews>
    <sheetView tabSelected="1" workbookViewId="0">
      <selection activeCell="C6" sqref="C6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132</v>
      </c>
      <c r="C3" s="2" t="s">
        <v>133</v>
      </c>
      <c r="D3" s="2">
        <v>1951</v>
      </c>
      <c r="E3" s="2">
        <f t="shared" ref="E3:E56" si="0">2015-D3</f>
        <v>64</v>
      </c>
      <c r="F3" s="2">
        <v>36</v>
      </c>
      <c r="G3" s="2">
        <v>43</v>
      </c>
      <c r="H3" s="2">
        <v>55500</v>
      </c>
      <c r="I3" s="2">
        <v>82500</v>
      </c>
      <c r="J3" s="2">
        <v>24000</v>
      </c>
      <c r="K3" s="2">
        <v>82500</v>
      </c>
      <c r="L3" s="2">
        <f t="shared" ref="L3:L62" si="1">K3*43559.9</f>
        <v>3593691750</v>
      </c>
      <c r="M3" s="2">
        <v>2600</v>
      </c>
      <c r="N3" s="2">
        <f t="shared" ref="N3:N62" si="2">M3*43560</f>
        <v>113256000</v>
      </c>
      <c r="O3" s="2">
        <f t="shared" ref="O3:O62" si="3">M3*0.0015625</f>
        <v>4.0625</v>
      </c>
      <c r="P3" s="2">
        <f t="shared" ref="P3:P62" si="4">M3*4046.86</f>
        <v>10521836</v>
      </c>
      <c r="Q3" s="2">
        <f t="shared" ref="Q3:Q62" si="5">M3*0.00404686</f>
        <v>10.521836</v>
      </c>
      <c r="R3" s="2">
        <v>209</v>
      </c>
      <c r="S3" s="2">
        <f t="shared" ref="S3:S62" si="6">R3*2.58999</f>
        <v>541.30790999999999</v>
      </c>
      <c r="T3" s="2">
        <f t="shared" ref="T3:T62" si="7">R3*640</f>
        <v>133760</v>
      </c>
      <c r="U3" s="2">
        <f t="shared" ref="U3:U62" si="8">R3*27880000</f>
        <v>5826920000</v>
      </c>
      <c r="V3" s="2">
        <v>96220.245131000003</v>
      </c>
      <c r="W3" s="2">
        <f t="shared" ref="W3:W62" si="9">V3*0.0003048</f>
        <v>29.327930715928801</v>
      </c>
      <c r="X3" s="2">
        <f t="shared" ref="X3:X62" si="10">V3*0.000189394</f>
        <v>18.223537106340615</v>
      </c>
      <c r="Y3" s="2">
        <f t="shared" ref="Y3:Y62" si="11">X3/(2*(SQRT(3.1416*O3)))</f>
        <v>2.5505306603822517</v>
      </c>
      <c r="Z3" s="2">
        <f t="shared" ref="Z3:Z62" si="12">L3/N3</f>
        <v>31.730696386946388</v>
      </c>
      <c r="AA3" s="2">
        <f t="shared" ref="AA3:AA62" si="13">W3/AK3</f>
        <v>0.99069065827066516</v>
      </c>
      <c r="AB3" s="2">
        <f t="shared" ref="AB3:AB62" si="14">3*Z3/AC3</f>
        <v>2.6442246989121987</v>
      </c>
      <c r="AC3" s="2">
        <v>36</v>
      </c>
      <c r="AD3" s="2">
        <f t="shared" ref="AD3:AD62" si="15">Z3/AC3</f>
        <v>0.88140823297073301</v>
      </c>
      <c r="AE3" s="2">
        <v>235.404</v>
      </c>
      <c r="AF3" s="2">
        <f t="shared" ref="AF3:AF62" si="16">T3/M3</f>
        <v>51.446153846153848</v>
      </c>
      <c r="AG3" s="2">
        <f t="shared" ref="AG3:AG62" si="17">50*Z3*SQRT(3.1416)*(SQRT(N3))^-1</f>
        <v>0.26423749437372968</v>
      </c>
      <c r="AH3" s="2">
        <f t="shared" ref="AH3:AH62" si="18">P3/AJ3</f>
        <v>0.35542516565597604</v>
      </c>
      <c r="AI3" s="2">
        <f t="shared" ref="AI3:AI62" si="19">J3*43559.9</f>
        <v>1045437600</v>
      </c>
      <c r="AJ3" s="2">
        <f t="shared" ref="AJ3:AJ62" si="20">J3*1233.48</f>
        <v>29603520</v>
      </c>
      <c r="AK3" s="2">
        <f t="shared" ref="AK3:AK62" si="21">AJ3/10^6</f>
        <v>29.60352</v>
      </c>
      <c r="AL3" s="2" t="s">
        <v>134</v>
      </c>
      <c r="AM3" s="2" t="s">
        <v>135</v>
      </c>
      <c r="AN3" s="2" t="s">
        <v>136</v>
      </c>
      <c r="AO3" s="2" t="s">
        <v>137</v>
      </c>
      <c r="AP3" s="2" t="s">
        <v>138</v>
      </c>
      <c r="AQ3" s="2" t="s">
        <v>139</v>
      </c>
      <c r="AR3" s="2" t="s">
        <v>140</v>
      </c>
      <c r="AS3" s="2">
        <v>2</v>
      </c>
      <c r="AT3" s="2" t="s">
        <v>141</v>
      </c>
      <c r="AU3" s="2" t="s">
        <v>142</v>
      </c>
      <c r="AV3" s="2">
        <v>9</v>
      </c>
      <c r="AW3" s="5">
        <v>93</v>
      </c>
      <c r="AX3" s="5">
        <v>6</v>
      </c>
      <c r="AY3" s="5">
        <v>1</v>
      </c>
      <c r="AZ3" s="5">
        <v>4.5999999999999996</v>
      </c>
      <c r="BA3" s="5">
        <v>6</v>
      </c>
      <c r="BB3" s="5">
        <v>0.3</v>
      </c>
      <c r="BC3" s="5">
        <v>1</v>
      </c>
      <c r="BD3" s="2">
        <v>0</v>
      </c>
      <c r="BE3" s="5">
        <v>0.6</v>
      </c>
      <c r="BF3" s="5">
        <v>14.4</v>
      </c>
      <c r="BG3" s="5">
        <v>42.1</v>
      </c>
      <c r="BH3" s="5">
        <v>22.4</v>
      </c>
      <c r="BI3" s="2">
        <v>0</v>
      </c>
      <c r="BJ3" s="2">
        <v>0</v>
      </c>
      <c r="BK3" s="5">
        <v>4.8</v>
      </c>
      <c r="BL3" s="5">
        <v>1.3</v>
      </c>
      <c r="BM3" s="2">
        <v>0</v>
      </c>
      <c r="BN3" s="5">
        <v>2.5</v>
      </c>
      <c r="BO3" s="5">
        <v>30533</v>
      </c>
      <c r="BP3" s="5">
        <v>9855</v>
      </c>
      <c r="BQ3" s="5">
        <v>55</v>
      </c>
      <c r="BR3" s="5">
        <v>18</v>
      </c>
      <c r="BS3" s="5">
        <v>0.14000000000000001</v>
      </c>
      <c r="BT3" s="5">
        <v>0.04</v>
      </c>
      <c r="BU3" s="5">
        <v>45501</v>
      </c>
      <c r="BV3" s="5">
        <v>82</v>
      </c>
      <c r="BW3" s="5">
        <v>0.21</v>
      </c>
      <c r="BX3" s="5">
        <v>117871</v>
      </c>
      <c r="BY3" s="5">
        <v>4221</v>
      </c>
      <c r="BZ3" s="5">
        <v>213</v>
      </c>
      <c r="CA3" s="5">
        <v>8</v>
      </c>
      <c r="CB3" s="5">
        <v>0.56999999999999995</v>
      </c>
      <c r="CC3" s="5">
        <v>0.02</v>
      </c>
      <c r="CD3" s="5">
        <v>13</v>
      </c>
      <c r="CE3" s="5">
        <v>13</v>
      </c>
      <c r="CF3" s="5">
        <v>8</v>
      </c>
      <c r="CG3" s="5">
        <v>6</v>
      </c>
      <c r="CH3" s="5">
        <v>37</v>
      </c>
      <c r="CI3" s="5">
        <v>31</v>
      </c>
      <c r="CJ3" s="5">
        <v>50</v>
      </c>
      <c r="CK3" s="5">
        <v>4</v>
      </c>
      <c r="CL3" s="5">
        <v>7</v>
      </c>
      <c r="CM3" s="2">
        <v>0</v>
      </c>
      <c r="CN3" s="2">
        <v>0</v>
      </c>
      <c r="CO3" s="2">
        <v>0</v>
      </c>
      <c r="CP3" s="2">
        <v>0</v>
      </c>
      <c r="CQ3" s="5">
        <v>7</v>
      </c>
      <c r="CR3" s="5">
        <v>25</v>
      </c>
      <c r="CS3" s="5">
        <v>0.78952</v>
      </c>
      <c r="CT3" s="5">
        <v>0.35139999999999999</v>
      </c>
      <c r="CU3" s="2" t="s">
        <v>143</v>
      </c>
    </row>
    <row r="4" spans="1:99" s="2" customFormat="1" x14ac:dyDescent="0.25">
      <c r="A4" s="2" t="s">
        <v>144</v>
      </c>
      <c r="C4" s="2" t="s">
        <v>145</v>
      </c>
      <c r="D4" s="2">
        <v>1941</v>
      </c>
      <c r="E4" s="2">
        <f t="shared" si="0"/>
        <v>74</v>
      </c>
      <c r="F4" s="2">
        <v>43</v>
      </c>
      <c r="G4" s="2">
        <v>46</v>
      </c>
      <c r="H4" s="2">
        <v>128400</v>
      </c>
      <c r="I4" s="2">
        <v>318000</v>
      </c>
      <c r="J4" s="2">
        <v>105000</v>
      </c>
      <c r="K4" s="2">
        <v>318000</v>
      </c>
      <c r="L4" s="2">
        <f t="shared" si="1"/>
        <v>13852048200</v>
      </c>
      <c r="M4" s="2">
        <v>17200</v>
      </c>
      <c r="N4" s="2">
        <f t="shared" si="2"/>
        <v>749232000</v>
      </c>
      <c r="O4" s="2">
        <f t="shared" si="3"/>
        <v>26.875</v>
      </c>
      <c r="P4" s="2">
        <f t="shared" si="4"/>
        <v>69605992</v>
      </c>
      <c r="Q4" s="2">
        <f t="shared" si="5"/>
        <v>69.605992000000001</v>
      </c>
      <c r="R4" s="2">
        <v>1410</v>
      </c>
      <c r="S4" s="2">
        <f t="shared" si="6"/>
        <v>3651.8858999999998</v>
      </c>
      <c r="T4" s="2">
        <f t="shared" si="7"/>
        <v>902400</v>
      </c>
      <c r="U4" s="2">
        <f t="shared" si="8"/>
        <v>39310800000</v>
      </c>
      <c r="V4" s="2">
        <v>783613.14168</v>
      </c>
      <c r="W4" s="2">
        <f t="shared" si="9"/>
        <v>238.84528558406399</v>
      </c>
      <c r="X4" s="2">
        <f t="shared" si="10"/>
        <v>148.41162735534192</v>
      </c>
      <c r="Y4" s="2">
        <f t="shared" si="11"/>
        <v>8.0758501329569921</v>
      </c>
      <c r="Z4" s="2">
        <f t="shared" si="12"/>
        <v>18.488329649561152</v>
      </c>
      <c r="AA4" s="2">
        <f t="shared" si="13"/>
        <v>1.8441458358161578</v>
      </c>
      <c r="AB4" s="2">
        <f t="shared" si="14"/>
        <v>1.2898834639228711</v>
      </c>
      <c r="AC4" s="2">
        <v>43</v>
      </c>
      <c r="AD4" s="2">
        <f t="shared" si="15"/>
        <v>0.42996115464095702</v>
      </c>
      <c r="AE4" s="2">
        <v>1619.19</v>
      </c>
      <c r="AF4" s="2">
        <f t="shared" si="16"/>
        <v>52.465116279069768</v>
      </c>
      <c r="AG4" s="2">
        <f t="shared" si="17"/>
        <v>5.9859759212219289E-2</v>
      </c>
      <c r="AH4" s="2">
        <f t="shared" si="18"/>
        <v>0.53743409664024511</v>
      </c>
      <c r="AI4" s="2">
        <f t="shared" si="19"/>
        <v>4573789500</v>
      </c>
      <c r="AJ4" s="2">
        <f t="shared" si="20"/>
        <v>129515400</v>
      </c>
      <c r="AK4" s="2">
        <f t="shared" si="21"/>
        <v>129.5154</v>
      </c>
      <c r="AL4" s="2" t="s">
        <v>146</v>
      </c>
      <c r="AM4" s="2" t="s">
        <v>147</v>
      </c>
      <c r="AN4" s="2" t="s">
        <v>148</v>
      </c>
      <c r="AO4" s="2" t="s">
        <v>149</v>
      </c>
      <c r="AP4" s="2" t="s">
        <v>150</v>
      </c>
      <c r="AQ4" s="2" t="s">
        <v>151</v>
      </c>
      <c r="AR4" s="2" t="s">
        <v>152</v>
      </c>
      <c r="AS4" s="2">
        <v>2</v>
      </c>
      <c r="AT4" s="2" t="s">
        <v>153</v>
      </c>
      <c r="AU4" s="2" t="s">
        <v>154</v>
      </c>
      <c r="AV4" s="2">
        <v>9</v>
      </c>
      <c r="AW4" s="5">
        <v>63</v>
      </c>
      <c r="AX4" s="5">
        <v>35</v>
      </c>
      <c r="AY4" s="5">
        <v>2</v>
      </c>
      <c r="AZ4" s="5">
        <v>2.4</v>
      </c>
      <c r="BA4" s="5">
        <v>4.8</v>
      </c>
      <c r="BB4" s="5">
        <v>0.1</v>
      </c>
      <c r="BC4" s="5">
        <v>0.5</v>
      </c>
      <c r="BD4" s="5">
        <v>0.1</v>
      </c>
      <c r="BE4" s="5">
        <v>0.6</v>
      </c>
      <c r="BF4" s="5">
        <v>22.3</v>
      </c>
      <c r="BG4" s="5">
        <v>32.6</v>
      </c>
      <c r="BH4" s="5">
        <v>23.6</v>
      </c>
      <c r="BI4" s="2">
        <v>0</v>
      </c>
      <c r="BJ4" s="2">
        <v>0</v>
      </c>
      <c r="BK4" s="5">
        <v>7.9</v>
      </c>
      <c r="BL4" s="5">
        <v>3.4</v>
      </c>
      <c r="BM4" s="2">
        <v>0</v>
      </c>
      <c r="BN4" s="5">
        <v>1.7</v>
      </c>
      <c r="BO4" s="5">
        <v>164545</v>
      </c>
      <c r="BP4" s="5">
        <v>58052</v>
      </c>
      <c r="BQ4" s="5">
        <v>44</v>
      </c>
      <c r="BR4" s="5">
        <v>16</v>
      </c>
      <c r="BS4" s="5">
        <v>0.15</v>
      </c>
      <c r="BT4" s="5">
        <v>0.05</v>
      </c>
      <c r="BU4" s="5">
        <v>211327</v>
      </c>
      <c r="BV4" s="5">
        <v>57</v>
      </c>
      <c r="BW4" s="5">
        <v>0.19</v>
      </c>
      <c r="BX4" s="5">
        <v>838854</v>
      </c>
      <c r="BY4" s="5">
        <v>80985</v>
      </c>
      <c r="BZ4" s="5">
        <v>226</v>
      </c>
      <c r="CA4" s="5">
        <v>22</v>
      </c>
      <c r="CB4" s="5">
        <v>0.59</v>
      </c>
      <c r="CC4" s="5">
        <v>0.06</v>
      </c>
      <c r="CD4" s="5">
        <v>17</v>
      </c>
      <c r="CE4" s="5">
        <v>9</v>
      </c>
      <c r="CF4" s="5">
        <v>9</v>
      </c>
      <c r="CG4" s="5">
        <v>7</v>
      </c>
      <c r="CH4" s="5">
        <v>26</v>
      </c>
      <c r="CI4" s="5">
        <v>32</v>
      </c>
      <c r="CJ4" s="5">
        <v>39</v>
      </c>
      <c r="CK4" s="5">
        <v>3</v>
      </c>
      <c r="CL4" s="5">
        <v>4</v>
      </c>
      <c r="CM4" s="2">
        <v>0</v>
      </c>
      <c r="CN4" s="2">
        <v>0</v>
      </c>
      <c r="CO4" s="2">
        <v>0</v>
      </c>
      <c r="CP4" s="2">
        <v>0</v>
      </c>
      <c r="CQ4" s="5">
        <v>14</v>
      </c>
      <c r="CR4" s="5">
        <v>41</v>
      </c>
      <c r="CS4" s="5">
        <v>0.94898000000000005</v>
      </c>
      <c r="CT4" s="5">
        <v>0.93859999999999999</v>
      </c>
      <c r="CU4" s="2" t="s">
        <v>143</v>
      </c>
    </row>
    <row r="5" spans="1:99" s="2" customFormat="1" x14ac:dyDescent="0.25">
      <c r="A5" s="2" t="s">
        <v>155</v>
      </c>
      <c r="B5" s="2" t="s">
        <v>156</v>
      </c>
      <c r="C5" s="2" t="s">
        <v>157</v>
      </c>
      <c r="D5" s="2">
        <v>1955</v>
      </c>
      <c r="E5" s="2">
        <f t="shared" si="0"/>
        <v>60</v>
      </c>
      <c r="F5" s="2">
        <v>29</v>
      </c>
      <c r="G5" s="2">
        <v>36</v>
      </c>
      <c r="H5" s="2">
        <v>19600</v>
      </c>
      <c r="I5" s="2">
        <v>46500</v>
      </c>
      <c r="J5" s="2">
        <v>17750</v>
      </c>
      <c r="K5" s="2">
        <v>46500</v>
      </c>
      <c r="L5" s="2">
        <f t="shared" si="1"/>
        <v>2025535350</v>
      </c>
      <c r="M5" s="2">
        <v>3860</v>
      </c>
      <c r="N5" s="2">
        <f t="shared" si="2"/>
        <v>168141600</v>
      </c>
      <c r="O5" s="2">
        <f t="shared" si="3"/>
        <v>6.03125</v>
      </c>
      <c r="P5" s="2">
        <f t="shared" si="4"/>
        <v>15620879.6</v>
      </c>
      <c r="Q5" s="2">
        <f t="shared" si="5"/>
        <v>15.6208796</v>
      </c>
      <c r="R5" s="2">
        <v>231</v>
      </c>
      <c r="S5" s="2">
        <f t="shared" si="6"/>
        <v>598.28769</v>
      </c>
      <c r="T5" s="2">
        <f t="shared" si="7"/>
        <v>147840</v>
      </c>
      <c r="U5" s="2">
        <f t="shared" si="8"/>
        <v>6440280000</v>
      </c>
      <c r="V5" s="2">
        <v>264891.94452000002</v>
      </c>
      <c r="W5" s="2">
        <f t="shared" si="9"/>
        <v>80.739064689696008</v>
      </c>
      <c r="X5" s="2">
        <f t="shared" si="10"/>
        <v>50.168944940420886</v>
      </c>
      <c r="Y5" s="2">
        <f t="shared" si="11"/>
        <v>5.7626980288815108</v>
      </c>
      <c r="Z5" s="2">
        <f t="shared" si="12"/>
        <v>12.046604469090338</v>
      </c>
      <c r="AA5" s="2">
        <f t="shared" si="13"/>
        <v>3.6876801414112466</v>
      </c>
      <c r="AB5" s="2">
        <f t="shared" si="14"/>
        <v>1.2462004623196901</v>
      </c>
      <c r="AC5" s="2">
        <v>29</v>
      </c>
      <c r="AD5" s="2">
        <f t="shared" si="15"/>
        <v>0.41540015410656339</v>
      </c>
      <c r="AE5" s="2">
        <v>248.40199999999999</v>
      </c>
      <c r="AF5" s="2">
        <f t="shared" si="16"/>
        <v>38.300518134715027</v>
      </c>
      <c r="AG5" s="2">
        <f t="shared" si="17"/>
        <v>8.2332729195630214E-2</v>
      </c>
      <c r="AH5" s="2">
        <f t="shared" si="18"/>
        <v>0.71346884824202861</v>
      </c>
      <c r="AI5" s="2">
        <f t="shared" si="19"/>
        <v>773188225</v>
      </c>
      <c r="AJ5" s="2">
        <f t="shared" si="20"/>
        <v>21894270</v>
      </c>
      <c r="AK5" s="2">
        <f t="shared" si="21"/>
        <v>21.894269999999999</v>
      </c>
      <c r="AL5" s="2" t="s">
        <v>158</v>
      </c>
      <c r="AM5" s="2" t="s">
        <v>135</v>
      </c>
      <c r="AN5" s="2" t="s">
        <v>159</v>
      </c>
      <c r="AO5" s="2" t="s">
        <v>160</v>
      </c>
      <c r="AP5" s="2" t="s">
        <v>161</v>
      </c>
      <c r="AQ5" s="2" t="s">
        <v>162</v>
      </c>
      <c r="AR5" s="2" t="s">
        <v>163</v>
      </c>
      <c r="AS5" s="2">
        <v>1</v>
      </c>
      <c r="AT5" s="2" t="s">
        <v>164</v>
      </c>
      <c r="AU5" s="2" t="s">
        <v>165</v>
      </c>
      <c r="AV5" s="2">
        <v>10</v>
      </c>
      <c r="AW5" s="5">
        <v>55</v>
      </c>
      <c r="AX5" s="5">
        <v>43</v>
      </c>
      <c r="AY5" s="5">
        <v>2</v>
      </c>
      <c r="AZ5" s="5">
        <v>2.7</v>
      </c>
      <c r="BA5" s="5">
        <v>4.9000000000000004</v>
      </c>
      <c r="BB5" s="2">
        <v>0</v>
      </c>
      <c r="BC5" s="5">
        <v>0.7</v>
      </c>
      <c r="BD5" s="5">
        <v>0.1</v>
      </c>
      <c r="BE5" s="5">
        <v>0.8</v>
      </c>
      <c r="BF5" s="5">
        <v>36.1</v>
      </c>
      <c r="BG5" s="5">
        <v>13.9</v>
      </c>
      <c r="BH5" s="5">
        <v>20.8</v>
      </c>
      <c r="BI5" s="2">
        <v>0</v>
      </c>
      <c r="BJ5" s="2">
        <v>0</v>
      </c>
      <c r="BK5" s="5">
        <v>16.399999999999999</v>
      </c>
      <c r="BL5" s="5">
        <v>2.8</v>
      </c>
      <c r="BM5" s="2">
        <v>0</v>
      </c>
      <c r="BN5" s="5">
        <v>0.8</v>
      </c>
      <c r="BO5" s="5">
        <v>34623</v>
      </c>
      <c r="BP5" s="5">
        <v>10875</v>
      </c>
      <c r="BQ5" s="5">
        <v>54</v>
      </c>
      <c r="BR5" s="5">
        <v>17</v>
      </c>
      <c r="BS5" s="5">
        <v>0.18</v>
      </c>
      <c r="BT5" s="5">
        <v>0.06</v>
      </c>
      <c r="BU5" s="5">
        <v>53350</v>
      </c>
      <c r="BV5" s="5">
        <v>84</v>
      </c>
      <c r="BW5" s="5">
        <v>0.28000000000000003</v>
      </c>
      <c r="BX5" s="5">
        <v>156539</v>
      </c>
      <c r="BY5" s="5">
        <v>7156</v>
      </c>
      <c r="BZ5" s="5">
        <v>246</v>
      </c>
      <c r="CA5" s="5">
        <v>11</v>
      </c>
      <c r="CB5" s="5">
        <v>0.71</v>
      </c>
      <c r="CC5" s="5">
        <v>0.03</v>
      </c>
      <c r="CD5" s="5">
        <v>17</v>
      </c>
      <c r="CE5" s="5">
        <v>13</v>
      </c>
      <c r="CF5" s="5">
        <v>16</v>
      </c>
      <c r="CG5" s="5">
        <v>13</v>
      </c>
      <c r="CH5" s="5">
        <v>33</v>
      </c>
      <c r="CI5" s="5">
        <v>20</v>
      </c>
      <c r="CJ5" s="5">
        <v>31</v>
      </c>
      <c r="CK5" s="5">
        <v>1</v>
      </c>
      <c r="CL5" s="5">
        <v>1</v>
      </c>
      <c r="CM5" s="2">
        <v>0</v>
      </c>
      <c r="CN5" s="2">
        <v>0</v>
      </c>
      <c r="CO5" s="2">
        <v>0</v>
      </c>
      <c r="CP5" s="2">
        <v>0</v>
      </c>
      <c r="CQ5" s="5">
        <v>13</v>
      </c>
      <c r="CR5" s="5">
        <v>41</v>
      </c>
      <c r="CS5" s="5">
        <v>0.90549999999999997</v>
      </c>
      <c r="CT5" s="5">
        <v>0.90773999999999999</v>
      </c>
      <c r="CU5" s="2" t="s">
        <v>143</v>
      </c>
    </row>
    <row r="6" spans="1:99" s="2" customFormat="1" x14ac:dyDescent="0.25">
      <c r="A6" s="2" t="s">
        <v>166</v>
      </c>
      <c r="B6" s="2" t="s">
        <v>167</v>
      </c>
      <c r="C6" s="2" t="s">
        <v>168</v>
      </c>
      <c r="D6" s="2">
        <v>1934</v>
      </c>
      <c r="E6" s="2">
        <f t="shared" si="0"/>
        <v>81</v>
      </c>
      <c r="F6" s="2">
        <v>30</v>
      </c>
      <c r="G6" s="2">
        <v>37</v>
      </c>
      <c r="H6" s="2">
        <v>11500</v>
      </c>
      <c r="I6" s="2">
        <v>280000</v>
      </c>
      <c r="J6" s="2">
        <v>109000</v>
      </c>
      <c r="K6" s="2">
        <v>280000</v>
      </c>
      <c r="L6" s="2">
        <f t="shared" si="1"/>
        <v>12196772000</v>
      </c>
      <c r="M6" s="2">
        <v>10500</v>
      </c>
      <c r="N6" s="2">
        <f t="shared" si="2"/>
        <v>457380000</v>
      </c>
      <c r="O6" s="2">
        <f t="shared" si="3"/>
        <v>16.40625</v>
      </c>
      <c r="P6" s="2">
        <f t="shared" si="4"/>
        <v>42492030</v>
      </c>
      <c r="Q6" s="2">
        <f t="shared" si="5"/>
        <v>42.49203</v>
      </c>
      <c r="R6" s="2">
        <v>928</v>
      </c>
      <c r="S6" s="2">
        <f t="shared" si="6"/>
        <v>2403.5107199999998</v>
      </c>
      <c r="T6" s="2">
        <f t="shared" si="7"/>
        <v>593920</v>
      </c>
      <c r="U6" s="2">
        <f t="shared" si="8"/>
        <v>25872640000</v>
      </c>
      <c r="V6" s="2">
        <v>772344.51479000004</v>
      </c>
      <c r="W6" s="2">
        <f t="shared" si="9"/>
        <v>235.410608107992</v>
      </c>
      <c r="X6" s="2">
        <f t="shared" si="10"/>
        <v>146.27741703413727</v>
      </c>
      <c r="Y6" s="2">
        <f t="shared" si="11"/>
        <v>10.187489652343695</v>
      </c>
      <c r="Z6" s="2">
        <f t="shared" si="12"/>
        <v>26.666605448423631</v>
      </c>
      <c r="AA6" s="2">
        <f t="shared" si="13"/>
        <v>1.7509244978553407</v>
      </c>
      <c r="AB6" s="2">
        <f t="shared" si="14"/>
        <v>2.666660544842363</v>
      </c>
      <c r="AC6" s="2">
        <v>30</v>
      </c>
      <c r="AD6" s="2">
        <f t="shared" si="15"/>
        <v>0.88888684828078768</v>
      </c>
      <c r="AE6" s="2">
        <v>289.45999999999998</v>
      </c>
      <c r="AF6" s="2">
        <f t="shared" si="16"/>
        <v>56.563809523809525</v>
      </c>
      <c r="AG6" s="2">
        <f t="shared" si="17"/>
        <v>0.11050313485389281</v>
      </c>
      <c r="AH6" s="2">
        <f t="shared" si="18"/>
        <v>0.31604496028689472</v>
      </c>
      <c r="AI6" s="2">
        <f t="shared" si="19"/>
        <v>4748029100</v>
      </c>
      <c r="AJ6" s="2">
        <f t="shared" si="20"/>
        <v>134449320</v>
      </c>
      <c r="AK6" s="2">
        <f t="shared" si="21"/>
        <v>134.44932</v>
      </c>
      <c r="AL6" s="2" t="s">
        <v>169</v>
      </c>
      <c r="AM6" s="2" t="s">
        <v>170</v>
      </c>
      <c r="AN6" s="2" t="s">
        <v>171</v>
      </c>
      <c r="AO6" s="2" t="s">
        <v>172</v>
      </c>
      <c r="AP6" s="2" t="s">
        <v>173</v>
      </c>
      <c r="AQ6" s="2" t="s">
        <v>174</v>
      </c>
      <c r="AR6" s="2" t="s">
        <v>175</v>
      </c>
      <c r="AS6" s="2">
        <v>1</v>
      </c>
      <c r="AT6" s="2" t="s">
        <v>176</v>
      </c>
      <c r="AU6" s="2" t="s">
        <v>177</v>
      </c>
      <c r="AV6" s="2">
        <v>9</v>
      </c>
      <c r="AW6" s="5">
        <v>54</v>
      </c>
      <c r="AX6" s="5">
        <v>44</v>
      </c>
      <c r="AY6" s="5">
        <v>2</v>
      </c>
      <c r="AZ6" s="5">
        <v>1.4</v>
      </c>
      <c r="BA6" s="5">
        <v>11.9</v>
      </c>
      <c r="BB6" s="2">
        <v>0</v>
      </c>
      <c r="BC6" s="5">
        <v>0.3</v>
      </c>
      <c r="BD6" s="2">
        <v>0</v>
      </c>
      <c r="BE6" s="5">
        <v>0.1</v>
      </c>
      <c r="BF6" s="5">
        <v>19.899999999999999</v>
      </c>
      <c r="BG6" s="5">
        <v>42.1</v>
      </c>
      <c r="BH6" s="5">
        <v>17.2</v>
      </c>
      <c r="BI6" s="2">
        <v>0</v>
      </c>
      <c r="BJ6" s="2">
        <v>0</v>
      </c>
      <c r="BK6" s="5">
        <v>1.9</v>
      </c>
      <c r="BL6" s="5">
        <v>1.3</v>
      </c>
      <c r="BM6" s="2">
        <v>0</v>
      </c>
      <c r="BN6" s="5">
        <v>4</v>
      </c>
      <c r="BO6" s="5">
        <v>42617</v>
      </c>
      <c r="BP6" s="5">
        <v>17626</v>
      </c>
      <c r="BQ6" s="5">
        <v>43</v>
      </c>
      <c r="BR6" s="5">
        <v>18</v>
      </c>
      <c r="BS6" s="5">
        <v>0.14000000000000001</v>
      </c>
      <c r="BT6" s="5">
        <v>0.06</v>
      </c>
      <c r="BU6" s="5">
        <v>54055</v>
      </c>
      <c r="BV6" s="5">
        <v>54</v>
      </c>
      <c r="BW6" s="5">
        <v>0.17</v>
      </c>
      <c r="BX6" s="5">
        <v>136612</v>
      </c>
      <c r="BY6" s="5">
        <v>5650</v>
      </c>
      <c r="BZ6" s="5">
        <v>137</v>
      </c>
      <c r="CA6" s="5">
        <v>6</v>
      </c>
      <c r="CB6" s="5">
        <v>0.53</v>
      </c>
      <c r="CC6" s="5">
        <v>0.02</v>
      </c>
      <c r="CD6" s="5">
        <v>6</v>
      </c>
      <c r="CE6" s="5">
        <v>5</v>
      </c>
      <c r="CF6" s="5">
        <v>6</v>
      </c>
      <c r="CG6" s="5">
        <v>3</v>
      </c>
      <c r="CH6" s="5">
        <v>30</v>
      </c>
      <c r="CI6" s="5">
        <v>44</v>
      </c>
      <c r="CJ6" s="5">
        <v>60</v>
      </c>
      <c r="CK6" s="5">
        <v>8</v>
      </c>
      <c r="CL6" s="5">
        <v>15</v>
      </c>
      <c r="CM6" s="2">
        <v>0</v>
      </c>
      <c r="CN6" s="2">
        <v>0</v>
      </c>
      <c r="CO6" s="2">
        <v>0</v>
      </c>
      <c r="CP6" s="2">
        <v>0</v>
      </c>
      <c r="CQ6" s="5">
        <v>5</v>
      </c>
      <c r="CR6" s="5">
        <v>17</v>
      </c>
      <c r="CS6" s="5">
        <v>0.95240999999999998</v>
      </c>
      <c r="CT6" s="5">
        <v>0.94101999999999997</v>
      </c>
      <c r="CU6" s="2" t="s">
        <v>143</v>
      </c>
    </row>
    <row r="7" spans="1:99" s="2" customFormat="1" x14ac:dyDescent="0.25">
      <c r="A7" s="2" t="s">
        <v>178</v>
      </c>
      <c r="B7" s="2" t="s">
        <v>179</v>
      </c>
      <c r="C7" s="2" t="s">
        <v>180</v>
      </c>
      <c r="D7" s="2">
        <v>1966</v>
      </c>
      <c r="E7" s="2">
        <f t="shared" si="0"/>
        <v>49</v>
      </c>
      <c r="F7" s="2">
        <v>32</v>
      </c>
      <c r="G7" s="2">
        <v>37</v>
      </c>
      <c r="H7" s="2">
        <v>5280</v>
      </c>
      <c r="I7" s="2">
        <v>14000</v>
      </c>
      <c r="J7" s="2">
        <v>12000</v>
      </c>
      <c r="K7" s="2">
        <v>14000</v>
      </c>
      <c r="L7" s="2">
        <f t="shared" si="1"/>
        <v>609838600</v>
      </c>
      <c r="M7" s="2">
        <v>378</v>
      </c>
      <c r="N7" s="2">
        <f t="shared" si="2"/>
        <v>16465680</v>
      </c>
      <c r="O7" s="2">
        <f t="shared" si="3"/>
        <v>0.59062500000000007</v>
      </c>
      <c r="P7" s="2">
        <f t="shared" si="4"/>
        <v>1529713.08</v>
      </c>
      <c r="Q7" s="2">
        <f t="shared" si="5"/>
        <v>1.5297130800000001</v>
      </c>
      <c r="R7" s="2">
        <v>0</v>
      </c>
      <c r="S7" s="2">
        <f t="shared" si="6"/>
        <v>0</v>
      </c>
      <c r="T7" s="2">
        <f t="shared" si="7"/>
        <v>0</v>
      </c>
      <c r="U7" s="2">
        <f t="shared" si="8"/>
        <v>0</v>
      </c>
      <c r="W7" s="2">
        <f t="shared" si="9"/>
        <v>0</v>
      </c>
      <c r="X7" s="2">
        <f t="shared" si="10"/>
        <v>0</v>
      </c>
      <c r="Y7" s="2">
        <f t="shared" si="11"/>
        <v>0</v>
      </c>
      <c r="Z7" s="2">
        <f t="shared" si="12"/>
        <v>37.036952011699483</v>
      </c>
      <c r="AA7" s="2">
        <f t="shared" si="13"/>
        <v>0</v>
      </c>
      <c r="AB7" s="2">
        <f t="shared" si="14"/>
        <v>3.4722142510968266</v>
      </c>
      <c r="AC7" s="2">
        <v>32</v>
      </c>
      <c r="AD7" s="2">
        <f t="shared" si="15"/>
        <v>1.1574047503656089</v>
      </c>
      <c r="AE7" s="2" t="s">
        <v>135</v>
      </c>
      <c r="AF7" s="2">
        <f t="shared" si="16"/>
        <v>0</v>
      </c>
      <c r="AG7" s="2">
        <f t="shared" si="17"/>
        <v>0.80889258038666445</v>
      </c>
      <c r="AH7" s="2">
        <f t="shared" si="18"/>
        <v>0.10334670201381457</v>
      </c>
      <c r="AI7" s="2">
        <f t="shared" si="19"/>
        <v>522718800</v>
      </c>
      <c r="AJ7" s="2">
        <f t="shared" si="20"/>
        <v>14801760</v>
      </c>
      <c r="AK7" s="2">
        <f t="shared" si="21"/>
        <v>14.80176</v>
      </c>
      <c r="AL7" s="2" t="s">
        <v>135</v>
      </c>
      <c r="AM7" s="2" t="s">
        <v>135</v>
      </c>
      <c r="AN7" s="2" t="s">
        <v>135</v>
      </c>
      <c r="AO7" s="2" t="s">
        <v>135</v>
      </c>
      <c r="AP7" s="2" t="s">
        <v>135</v>
      </c>
      <c r="AQ7" s="2" t="s">
        <v>135</v>
      </c>
      <c r="AR7" s="2" t="s">
        <v>135</v>
      </c>
      <c r="AS7" s="2">
        <v>0</v>
      </c>
      <c r="AT7" s="2" t="s">
        <v>135</v>
      </c>
      <c r="AU7" s="2" t="s">
        <v>135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143</v>
      </c>
    </row>
    <row r="8" spans="1:99" s="2" customFormat="1" x14ac:dyDescent="0.25">
      <c r="A8" s="2" t="s">
        <v>181</v>
      </c>
      <c r="B8" s="2" t="s">
        <v>182</v>
      </c>
      <c r="C8" s="2" t="s">
        <v>183</v>
      </c>
      <c r="D8" s="2">
        <v>1963</v>
      </c>
      <c r="E8" s="2">
        <f t="shared" si="0"/>
        <v>52</v>
      </c>
      <c r="F8" s="2">
        <v>40</v>
      </c>
      <c r="G8" s="2">
        <v>46</v>
      </c>
      <c r="H8" s="2">
        <v>38100</v>
      </c>
      <c r="I8" s="2">
        <v>57500</v>
      </c>
      <c r="J8" s="2">
        <v>9200</v>
      </c>
      <c r="K8" s="2">
        <v>57500</v>
      </c>
      <c r="L8" s="2">
        <f t="shared" si="1"/>
        <v>2504694250</v>
      </c>
      <c r="M8" s="2">
        <v>1750</v>
      </c>
      <c r="N8" s="2">
        <f t="shared" si="2"/>
        <v>76230000</v>
      </c>
      <c r="O8" s="2">
        <f t="shared" si="3"/>
        <v>2.734375</v>
      </c>
      <c r="P8" s="2">
        <f t="shared" si="4"/>
        <v>7082005</v>
      </c>
      <c r="Q8" s="2">
        <f t="shared" si="5"/>
        <v>7.0820050000000005</v>
      </c>
      <c r="R8" s="2">
        <v>208</v>
      </c>
      <c r="S8" s="2">
        <f t="shared" si="6"/>
        <v>538.71791999999994</v>
      </c>
      <c r="T8" s="2">
        <f t="shared" si="7"/>
        <v>133120</v>
      </c>
      <c r="U8" s="2">
        <f t="shared" si="8"/>
        <v>5799040000</v>
      </c>
      <c r="V8" s="2">
        <v>107838.02137</v>
      </c>
      <c r="W8" s="2">
        <f t="shared" si="9"/>
        <v>32.869028913575995</v>
      </c>
      <c r="X8" s="2">
        <f t="shared" si="10"/>
        <v>20.423874219349781</v>
      </c>
      <c r="Y8" s="2">
        <f t="shared" si="11"/>
        <v>3.4842046020762534</v>
      </c>
      <c r="Z8" s="2">
        <f t="shared" si="12"/>
        <v>32.857067427521976</v>
      </c>
      <c r="AA8" s="2">
        <f t="shared" si="13"/>
        <v>2.8964559896263804</v>
      </c>
      <c r="AB8" s="2">
        <f t="shared" si="14"/>
        <v>2.4642800570641485</v>
      </c>
      <c r="AC8" s="2">
        <v>40</v>
      </c>
      <c r="AD8" s="2">
        <f t="shared" si="15"/>
        <v>0.82142668568804944</v>
      </c>
      <c r="AE8" s="2">
        <v>371.18099999999998</v>
      </c>
      <c r="AF8" s="2">
        <f t="shared" si="16"/>
        <v>76.068571428571431</v>
      </c>
      <c r="AG8" s="2">
        <f t="shared" si="17"/>
        <v>0.33351186393803178</v>
      </c>
      <c r="AH8" s="2">
        <f t="shared" si="18"/>
        <v>0.62407428752303484</v>
      </c>
      <c r="AI8" s="2">
        <f t="shared" si="19"/>
        <v>400751080</v>
      </c>
      <c r="AJ8" s="2">
        <f t="shared" si="20"/>
        <v>11348016</v>
      </c>
      <c r="AK8" s="2">
        <f t="shared" si="21"/>
        <v>11.348015999999999</v>
      </c>
      <c r="AL8" s="2" t="s">
        <v>184</v>
      </c>
      <c r="AM8" s="2" t="s">
        <v>135</v>
      </c>
      <c r="AN8" s="2" t="s">
        <v>185</v>
      </c>
      <c r="AO8" s="2" t="s">
        <v>186</v>
      </c>
      <c r="AP8" s="2" t="s">
        <v>187</v>
      </c>
      <c r="AQ8" s="2" t="s">
        <v>188</v>
      </c>
      <c r="AR8" s="2" t="s">
        <v>189</v>
      </c>
      <c r="AS8" s="2">
        <v>1</v>
      </c>
      <c r="AT8" s="2" t="s">
        <v>190</v>
      </c>
      <c r="AU8" s="2" t="s">
        <v>191</v>
      </c>
      <c r="AV8" s="2">
        <v>9</v>
      </c>
      <c r="AW8" s="5">
        <v>64</v>
      </c>
      <c r="AX8" s="5">
        <v>34</v>
      </c>
      <c r="AY8" s="5">
        <v>2</v>
      </c>
      <c r="AZ8" s="5">
        <v>1.2</v>
      </c>
      <c r="BA8" s="5">
        <v>12.9</v>
      </c>
      <c r="BB8" s="5">
        <v>0.2</v>
      </c>
      <c r="BC8" s="5">
        <v>1.4</v>
      </c>
      <c r="BD8" s="5">
        <v>0.9</v>
      </c>
      <c r="BE8" s="5">
        <v>1.5</v>
      </c>
      <c r="BF8" s="5">
        <v>9.3000000000000007</v>
      </c>
      <c r="BG8" s="5">
        <v>25.4</v>
      </c>
      <c r="BH8" s="5">
        <v>14.1</v>
      </c>
      <c r="BI8" s="2">
        <v>0</v>
      </c>
      <c r="BJ8" s="2">
        <v>0</v>
      </c>
      <c r="BK8" s="5">
        <v>26.6</v>
      </c>
      <c r="BL8" s="5">
        <v>4.9000000000000004</v>
      </c>
      <c r="BM8" s="2">
        <v>0</v>
      </c>
      <c r="BN8" s="5">
        <v>1.5</v>
      </c>
      <c r="BO8" s="5">
        <v>47079</v>
      </c>
      <c r="BP8" s="5">
        <v>16992</v>
      </c>
      <c r="BQ8" s="5">
        <v>79</v>
      </c>
      <c r="BR8" s="5">
        <v>28</v>
      </c>
      <c r="BS8" s="5">
        <v>0.17</v>
      </c>
      <c r="BT8" s="5">
        <v>0.06</v>
      </c>
      <c r="BU8" s="5">
        <v>71530</v>
      </c>
      <c r="BV8" s="5">
        <v>119</v>
      </c>
      <c r="BW8" s="5">
        <v>0.26</v>
      </c>
      <c r="BX8" s="5">
        <v>302333</v>
      </c>
      <c r="BY8" s="5">
        <v>25892</v>
      </c>
      <c r="BZ8" s="5">
        <v>505</v>
      </c>
      <c r="CA8" s="5">
        <v>43</v>
      </c>
      <c r="CB8" s="5">
        <v>0.92</v>
      </c>
      <c r="CC8" s="5">
        <v>0.08</v>
      </c>
      <c r="CD8" s="5">
        <v>15</v>
      </c>
      <c r="CE8" s="5">
        <v>13</v>
      </c>
      <c r="CF8" s="5">
        <v>29</v>
      </c>
      <c r="CG8" s="5">
        <v>14</v>
      </c>
      <c r="CH8" s="5">
        <v>27</v>
      </c>
      <c r="CI8" s="5">
        <v>13</v>
      </c>
      <c r="CJ8" s="5">
        <v>20</v>
      </c>
      <c r="CK8" s="5">
        <v>1</v>
      </c>
      <c r="CL8" s="5">
        <v>2</v>
      </c>
      <c r="CM8" s="2">
        <v>0</v>
      </c>
      <c r="CN8" s="2">
        <v>0</v>
      </c>
      <c r="CO8" s="2">
        <v>0</v>
      </c>
      <c r="CP8" s="2">
        <v>0</v>
      </c>
      <c r="CQ8" s="5">
        <v>14</v>
      </c>
      <c r="CR8" s="5">
        <v>51</v>
      </c>
      <c r="CS8" s="5">
        <v>0.73172999999999999</v>
      </c>
      <c r="CT8" s="5">
        <v>0.19409000000000001</v>
      </c>
      <c r="CU8" s="2" t="s">
        <v>143</v>
      </c>
    </row>
    <row r="9" spans="1:99" s="2" customFormat="1" x14ac:dyDescent="0.25">
      <c r="A9" s="2" t="s">
        <v>192</v>
      </c>
      <c r="B9" s="2" t="s">
        <v>193</v>
      </c>
      <c r="C9" s="2" t="s">
        <v>194</v>
      </c>
      <c r="D9" s="2">
        <v>1949</v>
      </c>
      <c r="E9" s="2">
        <f t="shared" si="0"/>
        <v>66</v>
      </c>
      <c r="F9" s="2">
        <v>27</v>
      </c>
      <c r="G9" s="2">
        <v>31</v>
      </c>
      <c r="H9" s="2">
        <v>2640</v>
      </c>
      <c r="I9" s="2">
        <v>16000</v>
      </c>
      <c r="J9" s="2">
        <v>12000</v>
      </c>
      <c r="K9" s="2">
        <v>16000</v>
      </c>
      <c r="L9" s="2">
        <f t="shared" si="1"/>
        <v>696958400</v>
      </c>
      <c r="M9" s="2">
        <v>1350</v>
      </c>
      <c r="N9" s="2">
        <f t="shared" si="2"/>
        <v>58806000</v>
      </c>
      <c r="O9" s="2">
        <f t="shared" si="3"/>
        <v>2.109375</v>
      </c>
      <c r="P9" s="2">
        <f t="shared" si="4"/>
        <v>5463261</v>
      </c>
      <c r="Q9" s="2">
        <f t="shared" si="5"/>
        <v>5.4632610000000001</v>
      </c>
      <c r="R9" s="2">
        <v>34</v>
      </c>
      <c r="S9" s="2">
        <f t="shared" si="6"/>
        <v>88.059659999999994</v>
      </c>
      <c r="T9" s="2">
        <f t="shared" si="7"/>
        <v>21760</v>
      </c>
      <c r="U9" s="2">
        <f t="shared" si="8"/>
        <v>947920000</v>
      </c>
      <c r="V9" s="2">
        <v>399270.31851999997</v>
      </c>
      <c r="W9" s="2">
        <f t="shared" si="9"/>
        <v>121.69759308489598</v>
      </c>
      <c r="X9" s="2">
        <f t="shared" si="10"/>
        <v>75.619402705776878</v>
      </c>
      <c r="Y9" s="2">
        <f t="shared" si="11"/>
        <v>14.687602337854054</v>
      </c>
      <c r="Z9" s="2">
        <f t="shared" si="12"/>
        <v>11.851824643743836</v>
      </c>
      <c r="AA9" s="2">
        <f t="shared" si="13"/>
        <v>8.2218326121282868</v>
      </c>
      <c r="AB9" s="2">
        <f t="shared" si="14"/>
        <v>1.3168694048604261</v>
      </c>
      <c r="AC9" s="2">
        <v>27</v>
      </c>
      <c r="AD9" s="2">
        <f t="shared" si="15"/>
        <v>0.43895646828680873</v>
      </c>
      <c r="AE9" s="2">
        <v>187.32900000000001</v>
      </c>
      <c r="AF9" s="2">
        <f t="shared" si="16"/>
        <v>16.118518518518517</v>
      </c>
      <c r="AG9" s="2">
        <f t="shared" si="17"/>
        <v>0.13696823072438002</v>
      </c>
      <c r="AH9" s="2">
        <f t="shared" si="18"/>
        <v>0.36909536433505202</v>
      </c>
      <c r="AI9" s="2">
        <f t="shared" si="19"/>
        <v>522718800</v>
      </c>
      <c r="AJ9" s="2">
        <f t="shared" si="20"/>
        <v>14801760</v>
      </c>
      <c r="AK9" s="2">
        <f t="shared" si="21"/>
        <v>14.80176</v>
      </c>
      <c r="AL9" s="2" t="s">
        <v>195</v>
      </c>
      <c r="AM9" s="2" t="s">
        <v>135</v>
      </c>
      <c r="AN9" s="2" t="s">
        <v>196</v>
      </c>
      <c r="AO9" s="2" t="s">
        <v>197</v>
      </c>
      <c r="AP9" s="2" t="s">
        <v>198</v>
      </c>
      <c r="AQ9" s="2" t="s">
        <v>199</v>
      </c>
      <c r="AR9" s="2" t="s">
        <v>200</v>
      </c>
      <c r="AS9" s="2">
        <v>1</v>
      </c>
      <c r="AT9" s="2" t="s">
        <v>201</v>
      </c>
      <c r="AU9" s="2" t="s">
        <v>202</v>
      </c>
      <c r="AV9" s="2">
        <v>9</v>
      </c>
      <c r="AW9" s="5">
        <v>99</v>
      </c>
      <c r="AX9" s="2">
        <v>0</v>
      </c>
      <c r="AY9" s="2">
        <v>0</v>
      </c>
      <c r="AZ9" s="5">
        <v>4</v>
      </c>
      <c r="BA9" s="5">
        <v>4.5999999999999996</v>
      </c>
      <c r="BB9" s="5">
        <v>1.8</v>
      </c>
      <c r="BC9" s="5">
        <v>4</v>
      </c>
      <c r="BD9" s="5">
        <v>0.3</v>
      </c>
      <c r="BE9" s="5">
        <v>1.9</v>
      </c>
      <c r="BF9" s="5">
        <v>12.6</v>
      </c>
      <c r="BG9" s="5">
        <v>12.9</v>
      </c>
      <c r="BH9" s="5">
        <v>13.5</v>
      </c>
      <c r="BI9" s="2">
        <v>0</v>
      </c>
      <c r="BJ9" s="2">
        <v>0</v>
      </c>
      <c r="BK9" s="5">
        <v>8.3000000000000007</v>
      </c>
      <c r="BL9" s="5">
        <v>34.9</v>
      </c>
      <c r="BM9" s="2">
        <v>0</v>
      </c>
      <c r="BN9" s="5">
        <v>1.1000000000000001</v>
      </c>
      <c r="BO9" s="5">
        <v>23426</v>
      </c>
      <c r="BP9" s="5">
        <v>8414</v>
      </c>
      <c r="BQ9" s="5">
        <v>61</v>
      </c>
      <c r="BR9" s="5">
        <v>22</v>
      </c>
      <c r="BS9" s="5">
        <v>0.16</v>
      </c>
      <c r="BT9" s="5">
        <v>0.06</v>
      </c>
      <c r="BU9" s="5">
        <v>31357</v>
      </c>
      <c r="BV9" s="5">
        <v>82</v>
      </c>
      <c r="BW9" s="5">
        <v>0.22</v>
      </c>
      <c r="BX9" s="5">
        <v>210859</v>
      </c>
      <c r="BY9" s="5">
        <v>19198</v>
      </c>
      <c r="BZ9" s="5">
        <v>552</v>
      </c>
      <c r="CA9" s="5">
        <v>50</v>
      </c>
      <c r="CB9" s="5">
        <v>1.26</v>
      </c>
      <c r="CC9" s="5">
        <v>0.12</v>
      </c>
      <c r="CD9" s="5">
        <v>22</v>
      </c>
      <c r="CE9" s="5">
        <v>15</v>
      </c>
      <c r="CF9" s="5">
        <v>42</v>
      </c>
      <c r="CG9" s="5">
        <v>18</v>
      </c>
      <c r="CH9" s="5">
        <v>13</v>
      </c>
      <c r="CI9" s="5">
        <v>7</v>
      </c>
      <c r="CJ9" s="5">
        <v>11</v>
      </c>
      <c r="CK9" s="5">
        <v>1</v>
      </c>
      <c r="CL9" s="5">
        <v>2</v>
      </c>
      <c r="CM9" s="2">
        <v>0</v>
      </c>
      <c r="CN9" s="2">
        <v>0</v>
      </c>
      <c r="CO9" s="2">
        <v>0</v>
      </c>
      <c r="CP9" s="2">
        <v>0</v>
      </c>
      <c r="CQ9" s="5">
        <v>15</v>
      </c>
      <c r="CR9" s="5">
        <v>55</v>
      </c>
      <c r="CS9" s="5">
        <v>0.80847000000000002</v>
      </c>
      <c r="CT9" s="5">
        <v>0.44933000000000001</v>
      </c>
      <c r="CU9" s="2" t="s">
        <v>143</v>
      </c>
    </row>
    <row r="10" spans="1:99" s="2" customFormat="1" x14ac:dyDescent="0.25">
      <c r="A10" s="2" t="s">
        <v>203</v>
      </c>
      <c r="B10" s="2" t="s">
        <v>204</v>
      </c>
      <c r="C10" s="2" t="s">
        <v>205</v>
      </c>
      <c r="D10" s="2">
        <v>1943</v>
      </c>
      <c r="E10" s="2">
        <f t="shared" si="0"/>
        <v>72</v>
      </c>
      <c r="F10" s="2">
        <v>22</v>
      </c>
      <c r="G10" s="2">
        <v>25</v>
      </c>
      <c r="H10" s="2">
        <v>68587</v>
      </c>
      <c r="I10" s="2">
        <v>53000</v>
      </c>
      <c r="J10" s="2">
        <v>2000</v>
      </c>
      <c r="K10" s="2">
        <v>53000</v>
      </c>
      <c r="L10" s="2">
        <f t="shared" si="1"/>
        <v>2308674700</v>
      </c>
      <c r="M10" s="2">
        <v>3600</v>
      </c>
      <c r="N10" s="2">
        <f t="shared" si="2"/>
        <v>156816000</v>
      </c>
      <c r="O10" s="2">
        <f t="shared" si="3"/>
        <v>5.625</v>
      </c>
      <c r="P10" s="2">
        <f t="shared" si="4"/>
        <v>14568696</v>
      </c>
      <c r="Q10" s="2">
        <f t="shared" si="5"/>
        <v>14.568696000000001</v>
      </c>
      <c r="R10" s="2">
        <v>25</v>
      </c>
      <c r="S10" s="2">
        <f t="shared" si="6"/>
        <v>64.749749999999992</v>
      </c>
      <c r="T10" s="2">
        <f t="shared" si="7"/>
        <v>16000</v>
      </c>
      <c r="U10" s="2">
        <f t="shared" si="8"/>
        <v>697000000</v>
      </c>
      <c r="V10" s="2">
        <v>139984.12320999999</v>
      </c>
      <c r="W10" s="2">
        <f t="shared" si="9"/>
        <v>42.667160754407995</v>
      </c>
      <c r="X10" s="2">
        <f t="shared" si="10"/>
        <v>26.512153031234739</v>
      </c>
      <c r="Y10" s="2">
        <f t="shared" si="11"/>
        <v>3.1533944192754673</v>
      </c>
      <c r="Z10" s="2">
        <f t="shared" si="12"/>
        <v>14.722188424650545</v>
      </c>
      <c r="AA10" s="2">
        <f t="shared" si="13"/>
        <v>17.295440848010507</v>
      </c>
      <c r="AB10" s="2">
        <f t="shared" si="14"/>
        <v>2.0075711488159835</v>
      </c>
      <c r="AC10" s="2">
        <v>22</v>
      </c>
      <c r="AD10" s="2">
        <f t="shared" si="15"/>
        <v>0.66919038293866118</v>
      </c>
      <c r="AE10" s="2">
        <v>5.8500000000000003E-2</v>
      </c>
      <c r="AF10" s="2">
        <f t="shared" si="16"/>
        <v>4.4444444444444446</v>
      </c>
      <c r="AG10" s="2">
        <f t="shared" si="17"/>
        <v>0.10418918344374618</v>
      </c>
      <c r="AH10" s="2">
        <f t="shared" si="18"/>
        <v>5.9055258293608324</v>
      </c>
      <c r="AI10" s="2">
        <f t="shared" si="19"/>
        <v>87119800</v>
      </c>
      <c r="AJ10" s="2">
        <f t="shared" si="20"/>
        <v>2466960</v>
      </c>
      <c r="AK10" s="2">
        <f t="shared" si="21"/>
        <v>2.4669599999999998</v>
      </c>
      <c r="AL10" s="2" t="s">
        <v>206</v>
      </c>
      <c r="AM10" s="2" t="s">
        <v>135</v>
      </c>
      <c r="AN10" s="2" t="s">
        <v>207</v>
      </c>
      <c r="AO10" s="2" t="s">
        <v>208</v>
      </c>
      <c r="AP10" s="2" t="s">
        <v>209</v>
      </c>
      <c r="AQ10" s="2" t="s">
        <v>210</v>
      </c>
      <c r="AR10" s="2" t="s">
        <v>211</v>
      </c>
      <c r="AS10" s="2">
        <v>1</v>
      </c>
      <c r="AT10" s="2" t="s">
        <v>212</v>
      </c>
      <c r="AU10" s="2" t="s">
        <v>213</v>
      </c>
      <c r="AV10" s="2">
        <v>9</v>
      </c>
      <c r="AW10" s="5">
        <v>89</v>
      </c>
      <c r="AX10" s="5">
        <v>10</v>
      </c>
      <c r="AY10" s="5">
        <v>1</v>
      </c>
      <c r="AZ10" s="5">
        <v>1.8</v>
      </c>
      <c r="BA10" s="5">
        <v>10.4</v>
      </c>
      <c r="BB10" s="5">
        <v>0.6</v>
      </c>
      <c r="BC10" s="5">
        <v>2.8</v>
      </c>
      <c r="BD10" s="5">
        <v>0.2</v>
      </c>
      <c r="BE10" s="5">
        <v>1</v>
      </c>
      <c r="BF10" s="5">
        <v>29.5</v>
      </c>
      <c r="BG10" s="5">
        <v>20.3</v>
      </c>
      <c r="BH10" s="5">
        <v>20</v>
      </c>
      <c r="BI10" s="2">
        <v>0</v>
      </c>
      <c r="BJ10" s="2">
        <v>0</v>
      </c>
      <c r="BK10" s="5">
        <v>6.8</v>
      </c>
      <c r="BL10" s="5">
        <v>5.4</v>
      </c>
      <c r="BM10" s="2">
        <v>0</v>
      </c>
      <c r="BN10" s="5">
        <v>1.3</v>
      </c>
      <c r="BO10" s="5">
        <v>28258</v>
      </c>
      <c r="BP10" s="5">
        <v>9515</v>
      </c>
      <c r="BQ10" s="5">
        <v>72</v>
      </c>
      <c r="BR10" s="5">
        <v>24</v>
      </c>
      <c r="BS10" s="5">
        <v>0.19</v>
      </c>
      <c r="BT10" s="5">
        <v>0.06</v>
      </c>
      <c r="BU10" s="5">
        <v>35805</v>
      </c>
      <c r="BV10" s="5">
        <v>91</v>
      </c>
      <c r="BW10" s="5">
        <v>0.24</v>
      </c>
      <c r="BX10" s="5">
        <v>52808</v>
      </c>
      <c r="BY10" s="5">
        <v>8241</v>
      </c>
      <c r="BZ10" s="5">
        <v>135</v>
      </c>
      <c r="CA10" s="5">
        <v>21</v>
      </c>
      <c r="CB10" s="5">
        <v>1004.2</v>
      </c>
      <c r="CC10" s="5">
        <v>157.78</v>
      </c>
      <c r="CD10" s="5">
        <v>29</v>
      </c>
      <c r="CE10" s="5">
        <v>27</v>
      </c>
      <c r="CF10" s="5">
        <v>23</v>
      </c>
      <c r="CG10" s="5">
        <v>16</v>
      </c>
      <c r="CH10" s="5">
        <v>19</v>
      </c>
      <c r="CI10" s="5">
        <v>23</v>
      </c>
      <c r="CJ10" s="5">
        <v>40</v>
      </c>
      <c r="CK10" s="5">
        <v>2</v>
      </c>
      <c r="CL10" s="5">
        <v>3</v>
      </c>
      <c r="CM10" s="2">
        <v>0</v>
      </c>
      <c r="CN10" s="2">
        <v>0</v>
      </c>
      <c r="CO10" s="2">
        <v>0</v>
      </c>
      <c r="CP10" s="2">
        <v>0</v>
      </c>
      <c r="CQ10" s="5">
        <v>4</v>
      </c>
      <c r="CR10" s="5">
        <v>15</v>
      </c>
      <c r="CS10" s="5">
        <v>0.40145999999999998</v>
      </c>
      <c r="CT10" s="5">
        <v>0.50556999999999996</v>
      </c>
      <c r="CU10" s="2" t="s">
        <v>143</v>
      </c>
    </row>
    <row r="11" spans="1:99" s="2" customFormat="1" x14ac:dyDescent="0.25">
      <c r="A11" s="2" t="s">
        <v>214</v>
      </c>
      <c r="B11" s="2" t="s">
        <v>215</v>
      </c>
      <c r="C11" s="2" t="s">
        <v>216</v>
      </c>
      <c r="D11" s="2">
        <v>1940</v>
      </c>
      <c r="E11" s="2">
        <f t="shared" si="0"/>
        <v>75</v>
      </c>
      <c r="F11" s="2">
        <v>23</v>
      </c>
      <c r="G11" s="2">
        <v>30</v>
      </c>
      <c r="H11" s="2">
        <v>11200</v>
      </c>
      <c r="I11" s="2">
        <v>13200</v>
      </c>
      <c r="J11" s="2">
        <v>9700</v>
      </c>
      <c r="K11" s="2">
        <v>13200</v>
      </c>
      <c r="L11" s="2">
        <f t="shared" si="1"/>
        <v>574990680</v>
      </c>
      <c r="M11" s="2">
        <v>1625</v>
      </c>
      <c r="N11" s="2">
        <f t="shared" si="2"/>
        <v>70785000</v>
      </c>
      <c r="O11" s="2">
        <f t="shared" si="3"/>
        <v>2.5390625</v>
      </c>
      <c r="P11" s="2">
        <f t="shared" si="4"/>
        <v>6576147.5</v>
      </c>
      <c r="Q11" s="2">
        <f t="shared" si="5"/>
        <v>6.5761475000000003</v>
      </c>
      <c r="R11" s="2">
        <v>38.5</v>
      </c>
      <c r="S11" s="2">
        <f t="shared" si="6"/>
        <v>99.714614999999995</v>
      </c>
      <c r="T11" s="2">
        <f t="shared" si="7"/>
        <v>24640</v>
      </c>
      <c r="U11" s="2">
        <f t="shared" si="8"/>
        <v>1073380000</v>
      </c>
      <c r="V11" s="2">
        <v>248370.39537000001</v>
      </c>
      <c r="W11" s="2">
        <f t="shared" si="9"/>
        <v>75.703296508776006</v>
      </c>
      <c r="X11" s="2">
        <f t="shared" si="10"/>
        <v>47.039862660705786</v>
      </c>
      <c r="Y11" s="2">
        <f t="shared" si="11"/>
        <v>8.3276777187967124</v>
      </c>
      <c r="Z11" s="2">
        <f t="shared" si="12"/>
        <v>8.1230582750582752</v>
      </c>
      <c r="AA11" s="2">
        <f t="shared" si="13"/>
        <v>6.3271910023719675</v>
      </c>
      <c r="AB11" s="2">
        <f t="shared" si="14"/>
        <v>1.0595293402249923</v>
      </c>
      <c r="AC11" s="2">
        <v>23</v>
      </c>
      <c r="AD11" s="2">
        <f t="shared" si="15"/>
        <v>0.35317644674166415</v>
      </c>
      <c r="AE11" s="2" t="s">
        <v>135</v>
      </c>
      <c r="AF11" s="2">
        <f t="shared" si="16"/>
        <v>15.163076923076924</v>
      </c>
      <c r="AG11" s="2">
        <f t="shared" si="17"/>
        <v>8.5564654124739931E-2</v>
      </c>
      <c r="AH11" s="2">
        <f t="shared" si="18"/>
        <v>0.54962654482882889</v>
      </c>
      <c r="AI11" s="2">
        <f t="shared" si="19"/>
        <v>422531030</v>
      </c>
      <c r="AJ11" s="2">
        <f t="shared" si="20"/>
        <v>11964756</v>
      </c>
      <c r="AK11" s="2">
        <f t="shared" si="21"/>
        <v>11.964756</v>
      </c>
      <c r="AL11" s="2" t="s">
        <v>217</v>
      </c>
      <c r="AM11" s="2" t="s">
        <v>218</v>
      </c>
      <c r="AN11" s="2" t="s">
        <v>219</v>
      </c>
      <c r="AO11" s="2" t="s">
        <v>220</v>
      </c>
      <c r="AP11" s="2" t="s">
        <v>135</v>
      </c>
      <c r="AQ11" s="2" t="s">
        <v>135</v>
      </c>
      <c r="AR11" s="2" t="s">
        <v>135</v>
      </c>
      <c r="AS11" s="2">
        <v>0</v>
      </c>
      <c r="AT11" s="2" t="s">
        <v>135</v>
      </c>
      <c r="AU11" s="2" t="s">
        <v>135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 t="s">
        <v>143</v>
      </c>
    </row>
    <row r="12" spans="1:99" s="2" customFormat="1" x14ac:dyDescent="0.25">
      <c r="A12" s="2" t="s">
        <v>221</v>
      </c>
      <c r="B12" s="2" t="s">
        <v>221</v>
      </c>
      <c r="C12" s="2" t="s">
        <v>222</v>
      </c>
      <c r="D12" s="2">
        <v>1966</v>
      </c>
      <c r="E12" s="2">
        <f t="shared" si="0"/>
        <v>49</v>
      </c>
      <c r="F12" s="2">
        <v>67</v>
      </c>
      <c r="G12" s="2">
        <v>72</v>
      </c>
      <c r="H12" s="2">
        <v>45000</v>
      </c>
      <c r="I12" s="2">
        <v>200000</v>
      </c>
      <c r="J12" s="2">
        <v>99500</v>
      </c>
      <c r="K12" s="2">
        <v>200000</v>
      </c>
      <c r="L12" s="2">
        <f t="shared" si="1"/>
        <v>8711980000</v>
      </c>
      <c r="M12" s="2">
        <v>6300</v>
      </c>
      <c r="N12" s="2">
        <f t="shared" si="2"/>
        <v>274428000</v>
      </c>
      <c r="O12" s="2">
        <f t="shared" si="3"/>
        <v>9.84375</v>
      </c>
      <c r="P12" s="2">
        <f t="shared" si="4"/>
        <v>25495218</v>
      </c>
      <c r="Q12" s="2">
        <f t="shared" si="5"/>
        <v>25.495218000000001</v>
      </c>
      <c r="R12" s="2">
        <v>133</v>
      </c>
      <c r="S12" s="2">
        <f t="shared" si="6"/>
        <v>344.46866999999997</v>
      </c>
      <c r="T12" s="2">
        <f t="shared" si="7"/>
        <v>85120</v>
      </c>
      <c r="U12" s="2">
        <f t="shared" si="8"/>
        <v>3708040000</v>
      </c>
      <c r="V12" s="2">
        <v>300658.67035999999</v>
      </c>
      <c r="W12" s="2">
        <f t="shared" si="9"/>
        <v>91.640762725727996</v>
      </c>
      <c r="X12" s="2">
        <f t="shared" si="10"/>
        <v>56.942948214161838</v>
      </c>
      <c r="Y12" s="2">
        <f t="shared" si="11"/>
        <v>5.1198144458712047</v>
      </c>
      <c r="Z12" s="2">
        <f t="shared" si="12"/>
        <v>31.745958867170987</v>
      </c>
      <c r="AA12" s="2">
        <f t="shared" si="13"/>
        <v>0.74667825235174801</v>
      </c>
      <c r="AB12" s="2">
        <f t="shared" si="14"/>
        <v>1.4214608447987009</v>
      </c>
      <c r="AC12" s="2">
        <v>67</v>
      </c>
      <c r="AD12" s="2">
        <f t="shared" si="15"/>
        <v>0.47382028159956696</v>
      </c>
      <c r="AE12" s="2">
        <v>67.232799999999997</v>
      </c>
      <c r="AF12" s="2">
        <f t="shared" si="16"/>
        <v>13.511111111111111</v>
      </c>
      <c r="AG12" s="2">
        <f t="shared" si="17"/>
        <v>0.16983206388604735</v>
      </c>
      <c r="AH12" s="2">
        <f t="shared" si="18"/>
        <v>0.20773206434937602</v>
      </c>
      <c r="AI12" s="2">
        <f t="shared" si="19"/>
        <v>4334210050</v>
      </c>
      <c r="AJ12" s="2">
        <f t="shared" si="20"/>
        <v>122731260</v>
      </c>
      <c r="AK12" s="2">
        <f t="shared" si="21"/>
        <v>122.73126000000001</v>
      </c>
      <c r="AL12" s="2" t="s">
        <v>223</v>
      </c>
      <c r="AM12" s="2" t="s">
        <v>224</v>
      </c>
      <c r="AN12" s="2" t="s">
        <v>225</v>
      </c>
      <c r="AO12" s="2" t="s">
        <v>226</v>
      </c>
      <c r="AP12" s="2" t="s">
        <v>227</v>
      </c>
      <c r="AQ12" s="2" t="s">
        <v>228</v>
      </c>
      <c r="AR12" s="2" t="s">
        <v>229</v>
      </c>
      <c r="AS12" s="2">
        <v>1</v>
      </c>
      <c r="AT12" s="2" t="s">
        <v>230</v>
      </c>
      <c r="AU12" s="2" t="s">
        <v>231</v>
      </c>
      <c r="AV12" s="2">
        <v>9</v>
      </c>
      <c r="AW12" s="5">
        <v>16</v>
      </c>
      <c r="AX12" s="5">
        <v>82</v>
      </c>
      <c r="AY12" s="5">
        <v>2</v>
      </c>
      <c r="AZ12" s="5">
        <v>7.1</v>
      </c>
      <c r="BA12" s="5">
        <v>3.4</v>
      </c>
      <c r="BB12" s="5">
        <v>0.1</v>
      </c>
      <c r="BC12" s="5">
        <v>1.6</v>
      </c>
      <c r="BD12" s="5">
        <v>0.1</v>
      </c>
      <c r="BE12" s="5">
        <v>0.3</v>
      </c>
      <c r="BF12" s="5">
        <v>13.6</v>
      </c>
      <c r="BG12" s="5">
        <v>41.4</v>
      </c>
      <c r="BH12" s="5">
        <v>21.8</v>
      </c>
      <c r="BI12" s="2">
        <v>0</v>
      </c>
      <c r="BJ12" s="2">
        <v>0</v>
      </c>
      <c r="BK12" s="5">
        <v>6.6</v>
      </c>
      <c r="BL12" s="5">
        <v>3.8</v>
      </c>
      <c r="BM12" s="2">
        <v>0</v>
      </c>
      <c r="BN12" s="5">
        <v>0.3</v>
      </c>
      <c r="BO12" s="5">
        <v>18942</v>
      </c>
      <c r="BP12" s="5">
        <v>6182</v>
      </c>
      <c r="BQ12" s="5">
        <v>55</v>
      </c>
      <c r="BR12" s="5">
        <v>18</v>
      </c>
      <c r="BS12" s="5">
        <v>0.19</v>
      </c>
      <c r="BT12" s="5">
        <v>0.06</v>
      </c>
      <c r="BU12" s="5">
        <v>23377</v>
      </c>
      <c r="BV12" s="5">
        <v>68</v>
      </c>
      <c r="BW12" s="5">
        <v>0.23</v>
      </c>
      <c r="BX12" s="5">
        <v>41333</v>
      </c>
      <c r="BY12" s="5">
        <v>974</v>
      </c>
      <c r="BZ12" s="5">
        <v>119</v>
      </c>
      <c r="CA12" s="5">
        <v>3</v>
      </c>
      <c r="CB12" s="5">
        <v>0.71</v>
      </c>
      <c r="CC12" s="5">
        <v>0.02</v>
      </c>
      <c r="CD12" s="5">
        <v>18</v>
      </c>
      <c r="CE12" s="5">
        <v>13</v>
      </c>
      <c r="CF12" s="5">
        <v>19</v>
      </c>
      <c r="CG12" s="5">
        <v>5</v>
      </c>
      <c r="CH12" s="5">
        <v>18</v>
      </c>
      <c r="CI12" s="5">
        <v>28</v>
      </c>
      <c r="CJ12" s="5">
        <v>36</v>
      </c>
      <c r="CK12" s="2">
        <v>0</v>
      </c>
      <c r="CL12" s="5">
        <v>1</v>
      </c>
      <c r="CM12" s="2">
        <v>0</v>
      </c>
      <c r="CN12" s="2">
        <v>0</v>
      </c>
      <c r="CO12" s="2">
        <v>0</v>
      </c>
      <c r="CP12" s="2">
        <v>0</v>
      </c>
      <c r="CQ12" s="5">
        <v>16</v>
      </c>
      <c r="CR12" s="5">
        <v>45</v>
      </c>
      <c r="CS12" s="5">
        <v>0.29648999999999998</v>
      </c>
      <c r="CT12" s="5">
        <v>1.7270000000000001E-2</v>
      </c>
      <c r="CU12" s="2" t="s">
        <v>143</v>
      </c>
    </row>
    <row r="13" spans="1:99" s="2" customFormat="1" x14ac:dyDescent="0.25">
      <c r="A13" s="2" t="s">
        <v>232</v>
      </c>
      <c r="B13" s="2" t="s">
        <v>233</v>
      </c>
      <c r="C13" s="2" t="s">
        <v>234</v>
      </c>
      <c r="D13" s="2">
        <v>1959</v>
      </c>
      <c r="E13" s="2">
        <f t="shared" si="0"/>
        <v>56</v>
      </c>
      <c r="F13" s="2">
        <v>25</v>
      </c>
      <c r="G13" s="2">
        <v>28</v>
      </c>
      <c r="H13" s="2">
        <v>12500</v>
      </c>
      <c r="I13" s="2">
        <v>100000</v>
      </c>
      <c r="J13" s="2">
        <v>9000</v>
      </c>
      <c r="K13" s="2">
        <v>100000</v>
      </c>
      <c r="L13" s="2">
        <f t="shared" si="1"/>
        <v>4355990000</v>
      </c>
      <c r="M13" s="2">
        <v>6100</v>
      </c>
      <c r="N13" s="2">
        <f t="shared" si="2"/>
        <v>265716000</v>
      </c>
      <c r="O13" s="2">
        <f t="shared" si="3"/>
        <v>9.53125</v>
      </c>
      <c r="P13" s="2">
        <f t="shared" si="4"/>
        <v>24685846</v>
      </c>
      <c r="Q13" s="2">
        <f t="shared" si="5"/>
        <v>24.685846000000002</v>
      </c>
      <c r="R13" s="2">
        <v>240</v>
      </c>
      <c r="S13" s="2">
        <f t="shared" si="6"/>
        <v>621.59759999999994</v>
      </c>
      <c r="T13" s="2">
        <f t="shared" si="7"/>
        <v>153600</v>
      </c>
      <c r="U13" s="2">
        <f t="shared" si="8"/>
        <v>6691200000</v>
      </c>
      <c r="V13" s="2">
        <v>483410.26010999997</v>
      </c>
      <c r="W13" s="2">
        <f t="shared" si="9"/>
        <v>147.34344728152797</v>
      </c>
      <c r="X13" s="2">
        <f t="shared" si="10"/>
        <v>91.555002803273339</v>
      </c>
      <c r="Y13" s="2">
        <f t="shared" si="11"/>
        <v>8.3656888958917506</v>
      </c>
      <c r="Z13" s="2">
        <f t="shared" si="12"/>
        <v>16.393404988785019</v>
      </c>
      <c r="AA13" s="2">
        <f t="shared" si="13"/>
        <v>13.272606075811524</v>
      </c>
      <c r="AB13" s="2">
        <f t="shared" si="14"/>
        <v>1.9672085986542021</v>
      </c>
      <c r="AC13" s="2">
        <v>25</v>
      </c>
      <c r="AD13" s="2">
        <f t="shared" si="15"/>
        <v>0.65573619955140072</v>
      </c>
      <c r="AE13" s="2">
        <v>477.74200000000002</v>
      </c>
      <c r="AF13" s="2">
        <f t="shared" si="16"/>
        <v>25.180327868852459</v>
      </c>
      <c r="AG13" s="2">
        <f t="shared" si="17"/>
        <v>8.9126276576336969E-2</v>
      </c>
      <c r="AH13" s="2">
        <f t="shared" si="18"/>
        <v>2.2236856517963628</v>
      </c>
      <c r="AI13" s="2">
        <f t="shared" si="19"/>
        <v>392039100</v>
      </c>
      <c r="AJ13" s="2">
        <f t="shared" si="20"/>
        <v>11101320</v>
      </c>
      <c r="AK13" s="2">
        <f t="shared" si="21"/>
        <v>11.101319999999999</v>
      </c>
      <c r="AL13" s="2" t="s">
        <v>235</v>
      </c>
      <c r="AM13" s="2" t="s">
        <v>135</v>
      </c>
      <c r="AN13" s="2" t="s">
        <v>236</v>
      </c>
      <c r="AO13" s="2" t="s">
        <v>237</v>
      </c>
      <c r="AP13" s="2" t="s">
        <v>238</v>
      </c>
      <c r="AQ13" s="2" t="s">
        <v>239</v>
      </c>
      <c r="AR13" s="2" t="s">
        <v>240</v>
      </c>
      <c r="AS13" s="2">
        <v>1</v>
      </c>
      <c r="AT13" s="2" t="s">
        <v>241</v>
      </c>
      <c r="AU13" s="2" t="s">
        <v>242</v>
      </c>
      <c r="AV13" s="2">
        <v>10</v>
      </c>
      <c r="AW13" s="5">
        <v>86</v>
      </c>
      <c r="AX13" s="5">
        <v>13</v>
      </c>
      <c r="AY13" s="2">
        <v>0</v>
      </c>
      <c r="AZ13" s="5">
        <v>1.6</v>
      </c>
      <c r="BA13" s="5">
        <v>28.8</v>
      </c>
      <c r="BB13" s="5">
        <v>0.2</v>
      </c>
      <c r="BC13" s="5">
        <v>0.5</v>
      </c>
      <c r="BD13" s="5">
        <v>0.1</v>
      </c>
      <c r="BE13" s="5">
        <v>0.7</v>
      </c>
      <c r="BF13" s="5">
        <v>11.9</v>
      </c>
      <c r="BG13" s="5">
        <v>24.7</v>
      </c>
      <c r="BH13" s="5">
        <v>8.1</v>
      </c>
      <c r="BI13" s="2">
        <v>0</v>
      </c>
      <c r="BJ13" s="5">
        <v>0.3</v>
      </c>
      <c r="BK13" s="5">
        <v>6.4</v>
      </c>
      <c r="BL13" s="5">
        <v>15.2</v>
      </c>
      <c r="BM13" s="2">
        <v>0</v>
      </c>
      <c r="BN13" s="5">
        <v>1.5</v>
      </c>
      <c r="BO13" s="5">
        <v>173184</v>
      </c>
      <c r="BP13" s="5">
        <v>26858</v>
      </c>
      <c r="BQ13" s="5">
        <v>159</v>
      </c>
      <c r="BR13" s="5">
        <v>25</v>
      </c>
      <c r="BS13" s="5">
        <v>0.31</v>
      </c>
      <c r="BT13" s="5">
        <v>0.05</v>
      </c>
      <c r="BU13" s="5">
        <v>208041</v>
      </c>
      <c r="BV13" s="5">
        <v>191</v>
      </c>
      <c r="BW13" s="5">
        <v>0.38</v>
      </c>
      <c r="BX13" s="5">
        <v>520242</v>
      </c>
      <c r="BY13" s="5">
        <v>33474</v>
      </c>
      <c r="BZ13" s="5">
        <v>478</v>
      </c>
      <c r="CA13" s="5">
        <v>31</v>
      </c>
      <c r="CB13" s="5">
        <v>1.23</v>
      </c>
      <c r="CC13" s="5">
        <v>0.08</v>
      </c>
      <c r="CD13" s="5">
        <v>7</v>
      </c>
      <c r="CE13" s="5">
        <v>10</v>
      </c>
      <c r="CF13" s="5">
        <v>50</v>
      </c>
      <c r="CG13" s="5">
        <v>42</v>
      </c>
      <c r="CH13" s="5">
        <v>27</v>
      </c>
      <c r="CI13" s="5">
        <v>10</v>
      </c>
      <c r="CJ13" s="5">
        <v>16</v>
      </c>
      <c r="CK13" s="5">
        <v>1</v>
      </c>
      <c r="CL13" s="5">
        <v>2</v>
      </c>
      <c r="CM13" s="2">
        <v>0</v>
      </c>
      <c r="CN13" s="2">
        <v>0</v>
      </c>
      <c r="CO13" s="2">
        <v>0</v>
      </c>
      <c r="CP13" s="2">
        <v>0</v>
      </c>
      <c r="CQ13" s="5">
        <v>5</v>
      </c>
      <c r="CR13" s="5">
        <v>30</v>
      </c>
      <c r="CS13" s="5">
        <v>0.79864999999999997</v>
      </c>
      <c r="CT13" s="5">
        <v>0.85177999999999998</v>
      </c>
      <c r="CU13" s="2" t="s">
        <v>143</v>
      </c>
    </row>
    <row r="14" spans="1:99" s="2" customFormat="1" x14ac:dyDescent="0.25">
      <c r="A14" s="2" t="s">
        <v>243</v>
      </c>
      <c r="B14" s="2" t="s">
        <v>244</v>
      </c>
      <c r="C14" s="2" t="s">
        <v>245</v>
      </c>
      <c r="D14" s="2">
        <v>1975</v>
      </c>
      <c r="E14" s="2">
        <f t="shared" si="0"/>
        <v>40</v>
      </c>
      <c r="F14" s="2">
        <v>36</v>
      </c>
      <c r="G14" s="2">
        <v>43</v>
      </c>
      <c r="H14" s="2">
        <v>45400</v>
      </c>
      <c r="I14" s="2">
        <v>77000</v>
      </c>
      <c r="J14" s="2">
        <v>25000</v>
      </c>
      <c r="K14" s="2">
        <v>77000</v>
      </c>
      <c r="L14" s="2">
        <f t="shared" si="1"/>
        <v>3354112300</v>
      </c>
      <c r="M14" s="2">
        <v>3100</v>
      </c>
      <c r="N14" s="2">
        <f t="shared" si="2"/>
        <v>135036000</v>
      </c>
      <c r="O14" s="2">
        <f t="shared" si="3"/>
        <v>4.84375</v>
      </c>
      <c r="P14" s="2">
        <f t="shared" si="4"/>
        <v>12545266</v>
      </c>
      <c r="Q14" s="2">
        <f t="shared" si="5"/>
        <v>12.545266</v>
      </c>
      <c r="R14" s="2">
        <v>155</v>
      </c>
      <c r="S14" s="2">
        <f t="shared" si="6"/>
        <v>401.44844999999998</v>
      </c>
      <c r="T14" s="2">
        <f t="shared" si="7"/>
        <v>99200</v>
      </c>
      <c r="U14" s="2">
        <f t="shared" si="8"/>
        <v>4321400000</v>
      </c>
      <c r="V14" s="2">
        <v>227410.33598</v>
      </c>
      <c r="W14" s="2">
        <f t="shared" si="9"/>
        <v>69.314670406703996</v>
      </c>
      <c r="X14" s="2">
        <f t="shared" si="10"/>
        <v>43.070153172596122</v>
      </c>
      <c r="Y14" s="2">
        <f t="shared" si="11"/>
        <v>5.5205216391110135</v>
      </c>
      <c r="Z14" s="2">
        <f t="shared" si="12"/>
        <v>24.838652655588138</v>
      </c>
      <c r="AA14" s="2">
        <f t="shared" si="13"/>
        <v>2.2477760614425528</v>
      </c>
      <c r="AB14" s="2">
        <f t="shared" si="14"/>
        <v>2.0698877212990117</v>
      </c>
      <c r="AC14" s="2">
        <v>36</v>
      </c>
      <c r="AD14" s="2">
        <f t="shared" si="15"/>
        <v>0.68996257376633718</v>
      </c>
      <c r="AE14" s="2">
        <v>124.754</v>
      </c>
      <c r="AF14" s="2">
        <f t="shared" si="16"/>
        <v>32</v>
      </c>
      <c r="AG14" s="2">
        <f t="shared" si="17"/>
        <v>0.18942997429940744</v>
      </c>
      <c r="AH14" s="2">
        <f t="shared" si="18"/>
        <v>0.40682511268930183</v>
      </c>
      <c r="AI14" s="2">
        <f t="shared" si="19"/>
        <v>1088997500</v>
      </c>
      <c r="AJ14" s="2">
        <f t="shared" si="20"/>
        <v>30837000</v>
      </c>
      <c r="AK14" s="2">
        <f t="shared" si="21"/>
        <v>30.837</v>
      </c>
      <c r="AL14" s="2" t="s">
        <v>246</v>
      </c>
      <c r="AM14" s="2" t="s">
        <v>247</v>
      </c>
      <c r="AN14" s="2" t="s">
        <v>248</v>
      </c>
      <c r="AO14" s="2" t="s">
        <v>249</v>
      </c>
      <c r="AP14" s="2" t="s">
        <v>250</v>
      </c>
      <c r="AQ14" s="2" t="s">
        <v>251</v>
      </c>
      <c r="AR14" s="2" t="s">
        <v>252</v>
      </c>
      <c r="AS14" s="2">
        <v>1</v>
      </c>
      <c r="AT14" s="2" t="s">
        <v>253</v>
      </c>
      <c r="AU14" s="2" t="s">
        <v>254</v>
      </c>
      <c r="AV14" s="2">
        <v>9</v>
      </c>
      <c r="AW14" s="5">
        <v>44</v>
      </c>
      <c r="AX14" s="5">
        <v>52</v>
      </c>
      <c r="AY14" s="5">
        <v>4</v>
      </c>
      <c r="AZ14" s="5">
        <v>3.5</v>
      </c>
      <c r="BA14" s="5">
        <v>2.9</v>
      </c>
      <c r="BB14" s="2">
        <v>0</v>
      </c>
      <c r="BC14" s="5">
        <v>0.1</v>
      </c>
      <c r="BD14" s="2">
        <v>0</v>
      </c>
      <c r="BE14" s="5">
        <v>0.4</v>
      </c>
      <c r="BF14" s="5">
        <v>27.6</v>
      </c>
      <c r="BG14" s="5">
        <v>22.8</v>
      </c>
      <c r="BH14" s="5">
        <v>32</v>
      </c>
      <c r="BI14" s="2">
        <v>0</v>
      </c>
      <c r="BJ14" s="2">
        <v>0</v>
      </c>
      <c r="BK14" s="5">
        <v>5.0999999999999996</v>
      </c>
      <c r="BL14" s="5">
        <v>2.1</v>
      </c>
      <c r="BM14" s="2">
        <v>0</v>
      </c>
      <c r="BN14" s="5">
        <v>3.4</v>
      </c>
      <c r="BO14" s="5">
        <v>19665</v>
      </c>
      <c r="BP14" s="5">
        <v>7197</v>
      </c>
      <c r="BQ14" s="5">
        <v>55</v>
      </c>
      <c r="BR14" s="5">
        <v>20</v>
      </c>
      <c r="BS14" s="5">
        <v>0.16</v>
      </c>
      <c r="BT14" s="5">
        <v>0.06</v>
      </c>
      <c r="BU14" s="5">
        <v>25928</v>
      </c>
      <c r="BV14" s="5">
        <v>72</v>
      </c>
      <c r="BW14" s="5">
        <v>0.21</v>
      </c>
      <c r="BX14" s="5">
        <v>83242</v>
      </c>
      <c r="BY14" s="5">
        <v>11088</v>
      </c>
      <c r="BZ14" s="5">
        <v>232</v>
      </c>
      <c r="CA14" s="5">
        <v>31</v>
      </c>
      <c r="CB14" s="5">
        <v>0.75</v>
      </c>
      <c r="CC14" s="5">
        <v>0.1</v>
      </c>
      <c r="CD14" s="5">
        <v>14</v>
      </c>
      <c r="CE14" s="5">
        <v>12</v>
      </c>
      <c r="CF14" s="5">
        <v>12</v>
      </c>
      <c r="CG14" s="5">
        <v>5</v>
      </c>
      <c r="CH14" s="5">
        <v>30</v>
      </c>
      <c r="CI14" s="5">
        <v>36</v>
      </c>
      <c r="CJ14" s="5">
        <v>59</v>
      </c>
      <c r="CK14" s="5">
        <v>6</v>
      </c>
      <c r="CL14" s="5">
        <v>11</v>
      </c>
      <c r="CM14" s="2">
        <v>0</v>
      </c>
      <c r="CN14" s="2">
        <v>0</v>
      </c>
      <c r="CO14" s="2">
        <v>0</v>
      </c>
      <c r="CP14" s="2">
        <v>0</v>
      </c>
      <c r="CQ14" s="5">
        <v>3</v>
      </c>
      <c r="CR14" s="5">
        <v>13</v>
      </c>
      <c r="CS14" s="5">
        <v>0.84906999999999999</v>
      </c>
      <c r="CT14" s="5">
        <v>0.86697999999999997</v>
      </c>
      <c r="CU14" s="2" t="s">
        <v>143</v>
      </c>
    </row>
    <row r="15" spans="1:99" s="2" customFormat="1" x14ac:dyDescent="0.25">
      <c r="A15" s="2" t="s">
        <v>255</v>
      </c>
      <c r="B15" s="2" t="s">
        <v>256</v>
      </c>
      <c r="C15" s="2" t="s">
        <v>257</v>
      </c>
      <c r="D15" s="2">
        <v>1961</v>
      </c>
      <c r="E15" s="2">
        <f t="shared" si="0"/>
        <v>54</v>
      </c>
      <c r="F15" s="2">
        <v>51</v>
      </c>
      <c r="G15" s="2">
        <v>54</v>
      </c>
      <c r="H15" s="2">
        <v>93500</v>
      </c>
      <c r="I15" s="2">
        <v>240000</v>
      </c>
      <c r="J15" s="2">
        <v>130000</v>
      </c>
      <c r="K15" s="2">
        <v>240000</v>
      </c>
      <c r="L15" s="2">
        <f t="shared" si="1"/>
        <v>10454376000</v>
      </c>
      <c r="M15" s="2">
        <v>15250</v>
      </c>
      <c r="N15" s="2">
        <f t="shared" si="2"/>
        <v>664290000</v>
      </c>
      <c r="O15" s="2">
        <f t="shared" si="3"/>
        <v>23.828125</v>
      </c>
      <c r="P15" s="2">
        <f t="shared" si="4"/>
        <v>61714615</v>
      </c>
      <c r="Q15" s="2">
        <f t="shared" si="5"/>
        <v>61.714615000000002</v>
      </c>
      <c r="R15" s="2">
        <v>1585</v>
      </c>
      <c r="S15" s="2">
        <f t="shared" si="6"/>
        <v>4105.1341499999999</v>
      </c>
      <c r="T15" s="2">
        <f t="shared" si="7"/>
        <v>1014400</v>
      </c>
      <c r="U15" s="2">
        <f t="shared" si="8"/>
        <v>44189800000</v>
      </c>
      <c r="V15" s="2">
        <v>1086129.6788000001</v>
      </c>
      <c r="W15" s="2">
        <f t="shared" si="9"/>
        <v>331.05232609824003</v>
      </c>
      <c r="X15" s="2">
        <f t="shared" si="10"/>
        <v>205.70644438664723</v>
      </c>
      <c r="Y15" s="2">
        <f t="shared" si="11"/>
        <v>11.8876914118089</v>
      </c>
      <c r="Z15" s="2">
        <f t="shared" si="12"/>
        <v>15.737668789233618</v>
      </c>
      <c r="AA15" s="2">
        <f t="shared" si="13"/>
        <v>2.0645299109850557</v>
      </c>
      <c r="AB15" s="2">
        <f t="shared" si="14"/>
        <v>0.92574522289609518</v>
      </c>
      <c r="AC15" s="2">
        <v>51</v>
      </c>
      <c r="AD15" s="2">
        <f t="shared" si="15"/>
        <v>0.30858174096536506</v>
      </c>
      <c r="AE15" s="2">
        <v>1084.08</v>
      </c>
      <c r="AF15" s="2">
        <f t="shared" si="16"/>
        <v>66.518032786885243</v>
      </c>
      <c r="AG15" s="2">
        <f t="shared" si="17"/>
        <v>5.4113670403457041E-2</v>
      </c>
      <c r="AH15" s="2">
        <f t="shared" si="18"/>
        <v>0.38486867050321666</v>
      </c>
      <c r="AI15" s="2">
        <f t="shared" si="19"/>
        <v>5662787000</v>
      </c>
      <c r="AJ15" s="2">
        <f t="shared" si="20"/>
        <v>160352400</v>
      </c>
      <c r="AK15" s="2">
        <f t="shared" si="21"/>
        <v>160.35239999999999</v>
      </c>
      <c r="AL15" s="2" t="s">
        <v>258</v>
      </c>
      <c r="AM15" s="2" t="s">
        <v>259</v>
      </c>
      <c r="AN15" s="2" t="s">
        <v>260</v>
      </c>
      <c r="AO15" s="2" t="s">
        <v>261</v>
      </c>
      <c r="AP15" s="2" t="s">
        <v>262</v>
      </c>
      <c r="AQ15" s="2" t="s">
        <v>228</v>
      </c>
      <c r="AR15" s="2" t="s">
        <v>263</v>
      </c>
      <c r="AS15" s="2">
        <v>3</v>
      </c>
      <c r="AT15" s="2" t="s">
        <v>264</v>
      </c>
      <c r="AU15" s="2" t="s">
        <v>265</v>
      </c>
      <c r="AV15" s="2">
        <v>9</v>
      </c>
      <c r="AW15" s="5">
        <v>54</v>
      </c>
      <c r="AX15" s="5">
        <v>44</v>
      </c>
      <c r="AY15" s="5">
        <v>2</v>
      </c>
      <c r="AZ15" s="5">
        <v>2.2000000000000002</v>
      </c>
      <c r="BA15" s="5">
        <v>7.1</v>
      </c>
      <c r="BB15" s="5">
        <v>0.1</v>
      </c>
      <c r="BC15" s="5">
        <v>0.8</v>
      </c>
      <c r="BD15" s="2">
        <v>0</v>
      </c>
      <c r="BE15" s="5">
        <v>0.2</v>
      </c>
      <c r="BF15" s="5">
        <v>14.9</v>
      </c>
      <c r="BG15" s="5">
        <v>43.2</v>
      </c>
      <c r="BH15" s="5">
        <v>22.5</v>
      </c>
      <c r="BI15" s="2">
        <v>0</v>
      </c>
      <c r="BJ15" s="2">
        <v>0</v>
      </c>
      <c r="BK15" s="5">
        <v>5.6</v>
      </c>
      <c r="BL15" s="5">
        <v>2.7</v>
      </c>
      <c r="BM15" s="2">
        <v>0</v>
      </c>
      <c r="BN15" s="5">
        <v>0.7</v>
      </c>
      <c r="BO15" s="5">
        <v>185382</v>
      </c>
      <c r="BP15" s="5">
        <v>70008</v>
      </c>
      <c r="BQ15" s="5">
        <v>42</v>
      </c>
      <c r="BR15" s="5">
        <v>16</v>
      </c>
      <c r="BS15" s="5">
        <v>0.13</v>
      </c>
      <c r="BT15" s="5">
        <v>0.05</v>
      </c>
      <c r="BU15" s="5">
        <v>233370</v>
      </c>
      <c r="BV15" s="5">
        <v>53</v>
      </c>
      <c r="BW15" s="5">
        <v>0.16</v>
      </c>
      <c r="BX15" s="5">
        <v>884274</v>
      </c>
      <c r="BY15" s="5">
        <v>83300</v>
      </c>
      <c r="BZ15" s="5">
        <v>201</v>
      </c>
      <c r="CA15" s="5">
        <v>19</v>
      </c>
      <c r="CB15" s="5">
        <v>0.92</v>
      </c>
      <c r="CC15" s="5">
        <v>0.09</v>
      </c>
      <c r="CD15" s="5">
        <v>9</v>
      </c>
      <c r="CE15" s="5">
        <v>5</v>
      </c>
      <c r="CF15" s="5">
        <v>9</v>
      </c>
      <c r="CG15" s="5">
        <v>3</v>
      </c>
      <c r="CH15" s="5">
        <v>22</v>
      </c>
      <c r="CI15" s="5">
        <v>31</v>
      </c>
      <c r="CJ15" s="5">
        <v>28</v>
      </c>
      <c r="CK15" s="5">
        <v>1</v>
      </c>
      <c r="CL15" s="5">
        <v>1</v>
      </c>
      <c r="CM15" s="2">
        <v>0</v>
      </c>
      <c r="CN15" s="2">
        <v>0</v>
      </c>
      <c r="CO15" s="2">
        <v>0</v>
      </c>
      <c r="CP15" s="2">
        <v>0</v>
      </c>
      <c r="CQ15" s="5">
        <v>27</v>
      </c>
      <c r="CR15" s="5">
        <v>62</v>
      </c>
      <c r="CS15" s="5">
        <v>0.91891999999999996</v>
      </c>
      <c r="CT15" s="5">
        <v>0.91730999999999996</v>
      </c>
      <c r="CU15" s="2" t="s">
        <v>143</v>
      </c>
    </row>
    <row r="16" spans="1:99" s="2" customFormat="1" x14ac:dyDescent="0.25">
      <c r="A16" s="2" t="s">
        <v>266</v>
      </c>
      <c r="B16" s="2" t="s">
        <v>267</v>
      </c>
      <c r="C16" s="2" t="s">
        <v>268</v>
      </c>
      <c r="D16" s="2">
        <v>1948</v>
      </c>
      <c r="E16" s="2">
        <f t="shared" si="0"/>
        <v>67</v>
      </c>
      <c r="F16" s="2">
        <v>27</v>
      </c>
      <c r="G16" s="2">
        <v>31</v>
      </c>
      <c r="H16" s="2">
        <v>1400</v>
      </c>
      <c r="I16" s="2">
        <v>160000</v>
      </c>
      <c r="J16" s="2">
        <v>128000</v>
      </c>
      <c r="K16" s="2">
        <v>160000</v>
      </c>
      <c r="L16" s="2">
        <f t="shared" si="1"/>
        <v>6969584000</v>
      </c>
      <c r="M16" s="2">
        <v>3094.3177325000001</v>
      </c>
      <c r="N16" s="2">
        <f t="shared" si="2"/>
        <v>134788480.42770001</v>
      </c>
      <c r="O16" s="2">
        <f t="shared" si="3"/>
        <v>4.8348714570312508</v>
      </c>
      <c r="P16" s="2">
        <f t="shared" si="4"/>
        <v>12522270.658944951</v>
      </c>
      <c r="Q16" s="2">
        <f t="shared" si="5"/>
        <v>12.522270658944951</v>
      </c>
      <c r="R16" s="2">
        <v>0</v>
      </c>
      <c r="S16" s="2">
        <f t="shared" si="6"/>
        <v>0</v>
      </c>
      <c r="T16" s="2">
        <f t="shared" si="7"/>
        <v>0</v>
      </c>
      <c r="U16" s="2">
        <f t="shared" si="8"/>
        <v>0</v>
      </c>
      <c r="V16" s="2">
        <v>118959.44739</v>
      </c>
      <c r="W16" s="2">
        <f t="shared" si="9"/>
        <v>36.258839564471998</v>
      </c>
      <c r="X16" s="2">
        <f t="shared" si="10"/>
        <v>22.530205578981661</v>
      </c>
      <c r="Y16" s="2">
        <f t="shared" si="11"/>
        <v>2.8904618963144864</v>
      </c>
      <c r="Z16" s="2">
        <f t="shared" si="12"/>
        <v>51.707564161897771</v>
      </c>
      <c r="AA16" s="2">
        <f t="shared" si="13"/>
        <v>0.22965283920082816</v>
      </c>
      <c r="AB16" s="2">
        <f t="shared" si="14"/>
        <v>5.7452849068775302</v>
      </c>
      <c r="AC16" s="2">
        <v>27</v>
      </c>
      <c r="AD16" s="2">
        <f t="shared" si="15"/>
        <v>1.9150949689591767</v>
      </c>
      <c r="AE16" s="2">
        <v>156.816</v>
      </c>
      <c r="AF16" s="2">
        <f t="shared" si="16"/>
        <v>0</v>
      </c>
      <c r="AG16" s="2">
        <f t="shared" si="17"/>
        <v>0.39470546482663138</v>
      </c>
      <c r="AH16" s="2">
        <f t="shared" si="18"/>
        <v>7.9312384086493035E-2</v>
      </c>
      <c r="AI16" s="2">
        <f t="shared" si="19"/>
        <v>5575667200</v>
      </c>
      <c r="AJ16" s="2">
        <f t="shared" si="20"/>
        <v>157885440</v>
      </c>
      <c r="AK16" s="2">
        <f t="shared" si="21"/>
        <v>157.88543999999999</v>
      </c>
      <c r="AL16" s="2" t="s">
        <v>269</v>
      </c>
      <c r="AM16" s="2" t="s">
        <v>135</v>
      </c>
      <c r="AN16" s="2" t="s">
        <v>270</v>
      </c>
      <c r="AO16" s="2" t="s">
        <v>271</v>
      </c>
      <c r="AP16" s="2" t="s">
        <v>272</v>
      </c>
      <c r="AQ16" s="2" t="s">
        <v>273</v>
      </c>
      <c r="AR16" s="2" t="s">
        <v>274</v>
      </c>
      <c r="AS16" s="2">
        <v>1</v>
      </c>
      <c r="AT16" s="2" t="s">
        <v>275</v>
      </c>
      <c r="AU16" s="2" t="s">
        <v>276</v>
      </c>
      <c r="AV16" s="2">
        <v>10</v>
      </c>
      <c r="AW16" s="5">
        <v>66</v>
      </c>
      <c r="AX16" s="5">
        <v>31</v>
      </c>
      <c r="AY16" s="5">
        <v>3</v>
      </c>
      <c r="AZ16" s="5">
        <v>9.3000000000000007</v>
      </c>
      <c r="BA16" s="5">
        <v>12</v>
      </c>
      <c r="BB16" s="5">
        <v>0.3</v>
      </c>
      <c r="BC16" s="5">
        <v>2.4</v>
      </c>
      <c r="BD16" s="5">
        <v>0.2</v>
      </c>
      <c r="BE16" s="5">
        <v>1</v>
      </c>
      <c r="BF16" s="5">
        <v>7.2</v>
      </c>
      <c r="BG16" s="5">
        <v>0.1</v>
      </c>
      <c r="BH16" s="5">
        <v>0.3</v>
      </c>
      <c r="BI16" s="2">
        <v>0</v>
      </c>
      <c r="BJ16" s="5">
        <v>0.3</v>
      </c>
      <c r="BK16" s="5">
        <v>42</v>
      </c>
      <c r="BL16" s="5">
        <v>24.8</v>
      </c>
      <c r="BM16" s="2">
        <v>0</v>
      </c>
      <c r="BN16" s="5">
        <v>0.1</v>
      </c>
      <c r="BO16" s="5">
        <v>37438</v>
      </c>
      <c r="BP16" s="5">
        <v>3533</v>
      </c>
      <c r="BQ16" s="5">
        <v>262</v>
      </c>
      <c r="BR16" s="5">
        <v>25</v>
      </c>
      <c r="BS16" s="5">
        <v>0.51</v>
      </c>
      <c r="BT16" s="5">
        <v>0.05</v>
      </c>
      <c r="BU16" s="5">
        <v>44485</v>
      </c>
      <c r="BV16" s="5">
        <v>311</v>
      </c>
      <c r="BW16" s="5">
        <v>0.61</v>
      </c>
      <c r="BX16" s="5">
        <v>307103</v>
      </c>
      <c r="BY16" s="5">
        <v>16567</v>
      </c>
      <c r="BZ16" s="5">
        <v>2148</v>
      </c>
      <c r="CA16" s="5">
        <v>116</v>
      </c>
      <c r="CB16" s="5">
        <v>2.21</v>
      </c>
      <c r="CC16" s="5">
        <v>0.12</v>
      </c>
      <c r="CD16" s="5">
        <v>6</v>
      </c>
      <c r="CE16" s="5">
        <v>12</v>
      </c>
      <c r="CF16" s="5">
        <v>78</v>
      </c>
      <c r="CG16" s="5">
        <v>51</v>
      </c>
      <c r="CH16" s="5">
        <v>11</v>
      </c>
      <c r="CI16" s="5">
        <v>1</v>
      </c>
      <c r="CJ16" s="5">
        <v>2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5">
        <v>4</v>
      </c>
      <c r="CR16" s="5">
        <v>34</v>
      </c>
      <c r="CS16" s="5">
        <v>0.58498000000000006</v>
      </c>
      <c r="CT16" s="5">
        <v>7.6050000000000006E-2</v>
      </c>
      <c r="CU16" s="2" t="s">
        <v>277</v>
      </c>
    </row>
    <row r="17" spans="1:99" s="2" customFormat="1" x14ac:dyDescent="0.25">
      <c r="A17" s="2" t="s">
        <v>278</v>
      </c>
      <c r="B17" s="2" t="s">
        <v>279</v>
      </c>
      <c r="C17" s="2" t="s">
        <v>280</v>
      </c>
      <c r="D17" s="2">
        <v>1956</v>
      </c>
      <c r="E17" s="2">
        <f t="shared" si="0"/>
        <v>59</v>
      </c>
      <c r="F17" s="2">
        <v>30</v>
      </c>
      <c r="G17" s="2">
        <v>36</v>
      </c>
      <c r="H17" s="2">
        <v>12128</v>
      </c>
      <c r="I17" s="2">
        <v>167000</v>
      </c>
      <c r="J17" s="2">
        <v>31000</v>
      </c>
      <c r="K17" s="2">
        <v>167000</v>
      </c>
      <c r="L17" s="2">
        <f t="shared" si="1"/>
        <v>7274503300</v>
      </c>
      <c r="M17" s="2">
        <v>7100</v>
      </c>
      <c r="N17" s="2">
        <f t="shared" si="2"/>
        <v>309276000</v>
      </c>
      <c r="O17" s="2">
        <f t="shared" si="3"/>
        <v>11.09375</v>
      </c>
      <c r="P17" s="2">
        <f t="shared" si="4"/>
        <v>28732706</v>
      </c>
      <c r="Q17" s="2">
        <f t="shared" si="5"/>
        <v>28.732706</v>
      </c>
      <c r="R17" s="2">
        <v>242</v>
      </c>
      <c r="S17" s="2">
        <f t="shared" si="6"/>
        <v>626.77757999999994</v>
      </c>
      <c r="T17" s="2">
        <f t="shared" si="7"/>
        <v>154880</v>
      </c>
      <c r="U17" s="2">
        <f t="shared" si="8"/>
        <v>6746960000</v>
      </c>
      <c r="V17" s="2">
        <v>461400.12102999998</v>
      </c>
      <c r="W17" s="2">
        <f t="shared" si="9"/>
        <v>140.63475688994399</v>
      </c>
      <c r="X17" s="2">
        <f t="shared" si="10"/>
        <v>87.386414522355821</v>
      </c>
      <c r="Y17" s="2">
        <f t="shared" si="11"/>
        <v>7.4011514857941529</v>
      </c>
      <c r="Z17" s="2">
        <f t="shared" si="12"/>
        <v>23.521072763486337</v>
      </c>
      <c r="AA17" s="2">
        <f t="shared" si="13"/>
        <v>3.67789105698182</v>
      </c>
      <c r="AB17" s="2">
        <f t="shared" si="14"/>
        <v>2.3521072763486339</v>
      </c>
      <c r="AC17" s="2">
        <v>30</v>
      </c>
      <c r="AD17" s="2">
        <f t="shared" si="15"/>
        <v>0.7840357587828779</v>
      </c>
      <c r="AE17" s="2">
        <v>87.141999999999996</v>
      </c>
      <c r="AF17" s="2">
        <f t="shared" si="16"/>
        <v>21.814084507042253</v>
      </c>
      <c r="AG17" s="2">
        <f t="shared" si="17"/>
        <v>0.11853032194027872</v>
      </c>
      <c r="AH17" s="2">
        <f t="shared" si="18"/>
        <v>0.75141995319824217</v>
      </c>
      <c r="AI17" s="2">
        <f t="shared" si="19"/>
        <v>1350356900</v>
      </c>
      <c r="AJ17" s="2">
        <f t="shared" si="20"/>
        <v>38237880</v>
      </c>
      <c r="AK17" s="2">
        <f t="shared" si="21"/>
        <v>38.237879999999997</v>
      </c>
      <c r="AL17" s="2" t="s">
        <v>281</v>
      </c>
      <c r="AM17" s="2" t="s">
        <v>282</v>
      </c>
      <c r="AN17" s="2" t="s">
        <v>283</v>
      </c>
      <c r="AO17" s="2" t="s">
        <v>284</v>
      </c>
      <c r="AP17" s="2" t="s">
        <v>285</v>
      </c>
      <c r="AQ17" s="2" t="s">
        <v>199</v>
      </c>
      <c r="AR17" s="2" t="s">
        <v>286</v>
      </c>
      <c r="AS17" s="2">
        <v>1</v>
      </c>
      <c r="AT17" s="2" t="s">
        <v>287</v>
      </c>
      <c r="AU17" s="2" t="s">
        <v>288</v>
      </c>
      <c r="AV17" s="2">
        <v>9</v>
      </c>
      <c r="AW17" s="5">
        <v>99</v>
      </c>
      <c r="AX17" s="5">
        <v>1</v>
      </c>
      <c r="AY17" s="2">
        <v>0</v>
      </c>
      <c r="AZ17" s="5">
        <v>0.8</v>
      </c>
      <c r="BA17" s="5">
        <v>9.8000000000000007</v>
      </c>
      <c r="BB17" s="2">
        <v>0</v>
      </c>
      <c r="BC17" s="5">
        <v>0.1</v>
      </c>
      <c r="BD17" s="2">
        <v>0</v>
      </c>
      <c r="BE17" s="2">
        <v>0</v>
      </c>
      <c r="BF17" s="5">
        <v>17.600000000000001</v>
      </c>
      <c r="BG17" s="5">
        <v>48.5</v>
      </c>
      <c r="BH17" s="5">
        <v>18</v>
      </c>
      <c r="BI17" s="2">
        <v>0</v>
      </c>
      <c r="BJ17" s="2">
        <v>0</v>
      </c>
      <c r="BK17" s="5">
        <v>1.5</v>
      </c>
      <c r="BL17" s="5">
        <v>1</v>
      </c>
      <c r="BM17" s="2">
        <v>0</v>
      </c>
      <c r="BN17" s="5">
        <v>2.6</v>
      </c>
      <c r="BO17" s="5">
        <v>34991</v>
      </c>
      <c r="BP17" s="5">
        <v>11348</v>
      </c>
      <c r="BQ17" s="5">
        <v>67</v>
      </c>
      <c r="BR17" s="5">
        <v>22</v>
      </c>
      <c r="BS17" s="5">
        <v>0.18</v>
      </c>
      <c r="BT17" s="5">
        <v>0.06</v>
      </c>
      <c r="BU17" s="5">
        <v>46659</v>
      </c>
      <c r="BV17" s="5">
        <v>90</v>
      </c>
      <c r="BW17" s="5">
        <v>0.24</v>
      </c>
      <c r="BX17" s="5">
        <v>64069</v>
      </c>
      <c r="BY17" s="5">
        <v>1765</v>
      </c>
      <c r="BZ17" s="5">
        <v>123</v>
      </c>
      <c r="CA17" s="5">
        <v>3</v>
      </c>
      <c r="CB17" s="5">
        <v>0.84</v>
      </c>
      <c r="CC17" s="5">
        <v>0.02</v>
      </c>
      <c r="CD17" s="5">
        <v>5</v>
      </c>
      <c r="CE17" s="5">
        <v>4</v>
      </c>
      <c r="CF17" s="5">
        <v>4</v>
      </c>
      <c r="CG17" s="5">
        <v>2</v>
      </c>
      <c r="CH17" s="5">
        <v>37</v>
      </c>
      <c r="CI17" s="5">
        <v>46</v>
      </c>
      <c r="CJ17" s="5">
        <v>74</v>
      </c>
      <c r="CK17" s="5">
        <v>5</v>
      </c>
      <c r="CL17" s="5">
        <v>11</v>
      </c>
      <c r="CM17" s="2">
        <v>0</v>
      </c>
      <c r="CN17" s="2">
        <v>0</v>
      </c>
      <c r="CO17" s="2">
        <v>0</v>
      </c>
      <c r="CP17" s="2">
        <v>0</v>
      </c>
      <c r="CQ17" s="5">
        <v>2</v>
      </c>
      <c r="CR17" s="5">
        <v>9</v>
      </c>
      <c r="CS17" s="5">
        <v>0.50614999999999999</v>
      </c>
      <c r="CT17" s="5">
        <v>9.7640000000000005E-2</v>
      </c>
      <c r="CU17" s="2" t="s">
        <v>143</v>
      </c>
    </row>
    <row r="18" spans="1:99" s="2" customFormat="1" x14ac:dyDescent="0.25">
      <c r="A18" s="2" t="s">
        <v>289</v>
      </c>
      <c r="B18" s="2" t="s">
        <v>290</v>
      </c>
      <c r="C18" s="2" t="s">
        <v>291</v>
      </c>
      <c r="D18" s="2">
        <v>1972</v>
      </c>
      <c r="E18" s="2">
        <f t="shared" si="0"/>
        <v>43</v>
      </c>
      <c r="F18" s="2">
        <v>37</v>
      </c>
      <c r="G18" s="2">
        <v>42</v>
      </c>
      <c r="H18" s="2">
        <v>3680</v>
      </c>
      <c r="I18" s="2">
        <v>38200</v>
      </c>
      <c r="J18" s="2">
        <v>25000</v>
      </c>
      <c r="K18" s="2">
        <v>38200</v>
      </c>
      <c r="L18" s="2">
        <f t="shared" si="1"/>
        <v>1663988180</v>
      </c>
      <c r="M18" s="2">
        <v>2250</v>
      </c>
      <c r="N18" s="2">
        <f t="shared" si="2"/>
        <v>98010000</v>
      </c>
      <c r="O18" s="2">
        <f t="shared" si="3"/>
        <v>3.515625</v>
      </c>
      <c r="P18" s="2">
        <f t="shared" si="4"/>
        <v>9105435</v>
      </c>
      <c r="Q18" s="2">
        <f t="shared" si="5"/>
        <v>9.1054349999999999</v>
      </c>
      <c r="R18" s="2">
        <v>24</v>
      </c>
      <c r="S18" s="2">
        <f t="shared" si="6"/>
        <v>62.159759999999991</v>
      </c>
      <c r="T18" s="2">
        <f t="shared" si="7"/>
        <v>15360</v>
      </c>
      <c r="U18" s="2">
        <f t="shared" si="8"/>
        <v>669120000</v>
      </c>
      <c r="V18" s="2">
        <v>275521.54115</v>
      </c>
      <c r="W18" s="2">
        <f t="shared" si="9"/>
        <v>83.978965742520003</v>
      </c>
      <c r="X18" s="2">
        <f t="shared" si="10"/>
        <v>52.182126764563101</v>
      </c>
      <c r="Y18" s="2">
        <f t="shared" si="11"/>
        <v>7.8508207854710159</v>
      </c>
      <c r="Z18" s="2">
        <f t="shared" si="12"/>
        <v>16.977738802163046</v>
      </c>
      <c r="AA18" s="2">
        <f t="shared" si="13"/>
        <v>2.7233182781243315</v>
      </c>
      <c r="AB18" s="2">
        <f t="shared" si="14"/>
        <v>1.3765734163915984</v>
      </c>
      <c r="AC18" s="2">
        <v>37</v>
      </c>
      <c r="AD18" s="2">
        <f t="shared" si="15"/>
        <v>0.45885780546386612</v>
      </c>
      <c r="AE18" s="2" t="s">
        <v>135</v>
      </c>
      <c r="AF18" s="2">
        <f t="shared" si="16"/>
        <v>6.8266666666666671</v>
      </c>
      <c r="AG18" s="2">
        <f t="shared" si="17"/>
        <v>0.15198128133301289</v>
      </c>
      <c r="AH18" s="2">
        <f t="shared" si="18"/>
        <v>0.29527629146804163</v>
      </c>
      <c r="AI18" s="2">
        <f t="shared" si="19"/>
        <v>1088997500</v>
      </c>
      <c r="AJ18" s="2">
        <f t="shared" si="20"/>
        <v>30837000</v>
      </c>
      <c r="AK18" s="2">
        <f t="shared" si="21"/>
        <v>30.837</v>
      </c>
      <c r="AL18" s="2" t="s">
        <v>292</v>
      </c>
      <c r="AM18" s="2" t="s">
        <v>135</v>
      </c>
      <c r="AN18" s="2" t="s">
        <v>293</v>
      </c>
      <c r="AO18" s="2" t="s">
        <v>294</v>
      </c>
      <c r="AP18" s="2" t="s">
        <v>135</v>
      </c>
      <c r="AQ18" s="2" t="s">
        <v>135</v>
      </c>
      <c r="AR18" s="2" t="s">
        <v>135</v>
      </c>
      <c r="AS18" s="2">
        <v>0</v>
      </c>
      <c r="AT18" s="2" t="s">
        <v>135</v>
      </c>
      <c r="AU18" s="2" t="s">
        <v>135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143</v>
      </c>
    </row>
    <row r="19" spans="1:99" s="2" customFormat="1" x14ac:dyDescent="0.25">
      <c r="A19" s="2" t="s">
        <v>295</v>
      </c>
      <c r="B19" s="2" t="s">
        <v>296</v>
      </c>
      <c r="C19" s="2" t="s">
        <v>297</v>
      </c>
      <c r="D19" s="2">
        <v>1958</v>
      </c>
      <c r="E19" s="2">
        <f t="shared" si="0"/>
        <v>57</v>
      </c>
      <c r="F19" s="2">
        <v>34</v>
      </c>
      <c r="G19" s="2">
        <v>35</v>
      </c>
      <c r="H19" s="2">
        <v>7300</v>
      </c>
      <c r="I19" s="2">
        <v>7800</v>
      </c>
      <c r="J19" s="2">
        <v>3300</v>
      </c>
      <c r="K19" s="2">
        <v>7800</v>
      </c>
      <c r="L19" s="2">
        <f t="shared" si="1"/>
        <v>339767220</v>
      </c>
      <c r="M19" s="2">
        <v>520</v>
      </c>
      <c r="N19" s="2">
        <f t="shared" si="2"/>
        <v>22651200</v>
      </c>
      <c r="O19" s="2">
        <f t="shared" si="3"/>
        <v>0.8125</v>
      </c>
      <c r="P19" s="2">
        <f t="shared" si="4"/>
        <v>2104367.2000000002</v>
      </c>
      <c r="Q19" s="2">
        <f t="shared" si="5"/>
        <v>2.1043672</v>
      </c>
      <c r="R19" s="2">
        <v>55</v>
      </c>
      <c r="S19" s="2">
        <f t="shared" si="6"/>
        <v>142.44944999999998</v>
      </c>
      <c r="T19" s="2">
        <f t="shared" si="7"/>
        <v>35200</v>
      </c>
      <c r="U19" s="2">
        <f t="shared" si="8"/>
        <v>1533400000</v>
      </c>
      <c r="V19" s="2">
        <v>50849.896129000001</v>
      </c>
      <c r="W19" s="2">
        <f t="shared" si="9"/>
        <v>15.499048340119199</v>
      </c>
      <c r="X19" s="2">
        <f t="shared" si="10"/>
        <v>9.6306652274558271</v>
      </c>
      <c r="Y19" s="2">
        <f t="shared" si="11"/>
        <v>3.0139716431076087</v>
      </c>
      <c r="Z19" s="2">
        <f t="shared" si="12"/>
        <v>14.999965564738291</v>
      </c>
      <c r="AA19" s="2">
        <f t="shared" si="13"/>
        <v>3.8076671816224303</v>
      </c>
      <c r="AB19" s="2">
        <f t="shared" si="14"/>
        <v>1.323526373359261</v>
      </c>
      <c r="AC19" s="2">
        <v>34</v>
      </c>
      <c r="AD19" s="2">
        <f t="shared" si="15"/>
        <v>0.44117545778642031</v>
      </c>
      <c r="AE19" s="2">
        <v>110.283</v>
      </c>
      <c r="AF19" s="2">
        <f t="shared" si="16"/>
        <v>67.692307692307693</v>
      </c>
      <c r="AG19" s="2">
        <f t="shared" si="17"/>
        <v>0.27931232709492404</v>
      </c>
      <c r="AH19" s="2">
        <f t="shared" si="18"/>
        <v>0.51698205913596518</v>
      </c>
      <c r="AI19" s="2">
        <f t="shared" si="19"/>
        <v>143747670</v>
      </c>
      <c r="AJ19" s="2">
        <f t="shared" si="20"/>
        <v>4070484</v>
      </c>
      <c r="AK19" s="2">
        <f t="shared" si="21"/>
        <v>4.0704840000000004</v>
      </c>
      <c r="AL19" s="2" t="s">
        <v>298</v>
      </c>
      <c r="AM19" s="2" t="s">
        <v>299</v>
      </c>
      <c r="AN19" s="2" t="s">
        <v>300</v>
      </c>
      <c r="AO19" s="2" t="s">
        <v>301</v>
      </c>
      <c r="AP19" s="2" t="s">
        <v>302</v>
      </c>
      <c r="AQ19" s="2" t="s">
        <v>303</v>
      </c>
      <c r="AR19" s="2" t="s">
        <v>304</v>
      </c>
      <c r="AS19" s="2">
        <v>1</v>
      </c>
      <c r="AT19" s="2" t="s">
        <v>305</v>
      </c>
      <c r="AU19" s="2" t="s">
        <v>306</v>
      </c>
      <c r="AV19" s="2">
        <v>9</v>
      </c>
      <c r="AW19" s="5">
        <v>100</v>
      </c>
      <c r="AX19" s="2">
        <v>0</v>
      </c>
      <c r="AY19" s="2">
        <v>0</v>
      </c>
      <c r="AZ19" s="5">
        <v>1.1000000000000001</v>
      </c>
      <c r="BA19" s="5">
        <v>1.3</v>
      </c>
      <c r="BB19" s="2">
        <v>0</v>
      </c>
      <c r="BC19" s="2">
        <v>0</v>
      </c>
      <c r="BD19" s="2">
        <v>0</v>
      </c>
      <c r="BE19" s="5">
        <v>0.1</v>
      </c>
      <c r="BF19" s="5">
        <v>33</v>
      </c>
      <c r="BG19" s="5">
        <v>33.9</v>
      </c>
      <c r="BH19" s="5">
        <v>24.2</v>
      </c>
      <c r="BI19" s="2">
        <v>0</v>
      </c>
      <c r="BJ19" s="2">
        <v>0</v>
      </c>
      <c r="BK19" s="5">
        <v>3</v>
      </c>
      <c r="BL19" s="5">
        <v>1.1000000000000001</v>
      </c>
      <c r="BM19" s="2">
        <v>0</v>
      </c>
      <c r="BN19" s="5">
        <v>2.2999999999999998</v>
      </c>
      <c r="BO19" s="5">
        <v>6178</v>
      </c>
      <c r="BP19" s="5">
        <v>1683</v>
      </c>
      <c r="BQ19" s="5">
        <v>69</v>
      </c>
      <c r="BR19" s="5">
        <v>19</v>
      </c>
      <c r="BS19" s="5">
        <v>0.19</v>
      </c>
      <c r="BT19" s="5">
        <v>0.05</v>
      </c>
      <c r="BU19" s="5">
        <v>7925</v>
      </c>
      <c r="BV19" s="5">
        <v>88</v>
      </c>
      <c r="BW19" s="5">
        <v>0.25</v>
      </c>
      <c r="BX19" s="5">
        <v>20762</v>
      </c>
      <c r="BY19" s="5">
        <v>2422</v>
      </c>
      <c r="BZ19" s="5">
        <v>231</v>
      </c>
      <c r="CA19" s="5">
        <v>27</v>
      </c>
      <c r="CB19" s="5">
        <v>0.21</v>
      </c>
      <c r="CC19" s="5">
        <v>0.03</v>
      </c>
      <c r="CD19" s="5">
        <v>3</v>
      </c>
      <c r="CE19" s="5">
        <v>3</v>
      </c>
      <c r="CF19" s="5">
        <v>8</v>
      </c>
      <c r="CG19" s="5">
        <v>3</v>
      </c>
      <c r="CH19" s="5">
        <v>34</v>
      </c>
      <c r="CI19" s="5">
        <v>48</v>
      </c>
      <c r="CJ19" s="5">
        <v>76</v>
      </c>
      <c r="CK19" s="5">
        <v>5</v>
      </c>
      <c r="CL19" s="5">
        <v>9</v>
      </c>
      <c r="CM19" s="2">
        <v>0</v>
      </c>
      <c r="CN19" s="2">
        <v>0</v>
      </c>
      <c r="CO19" s="2">
        <v>0</v>
      </c>
      <c r="CP19" s="2">
        <v>0</v>
      </c>
      <c r="CQ19" s="5">
        <v>2</v>
      </c>
      <c r="CR19" s="5">
        <v>8</v>
      </c>
      <c r="CS19" s="5">
        <v>0.86097999999999997</v>
      </c>
      <c r="CT19" s="5">
        <v>0.87563999999999997</v>
      </c>
      <c r="CU19" s="2" t="s">
        <v>143</v>
      </c>
    </row>
    <row r="20" spans="1:99" s="2" customFormat="1" x14ac:dyDescent="0.25">
      <c r="A20" s="2" t="s">
        <v>307</v>
      </c>
      <c r="B20" s="2" t="s">
        <v>308</v>
      </c>
      <c r="C20" s="2" t="s">
        <v>309</v>
      </c>
      <c r="D20" s="2">
        <v>1958</v>
      </c>
      <c r="E20" s="2">
        <f t="shared" si="0"/>
        <v>57</v>
      </c>
      <c r="F20" s="2">
        <v>24</v>
      </c>
      <c r="G20" s="2">
        <v>37</v>
      </c>
      <c r="H20" s="2">
        <v>12250</v>
      </c>
      <c r="I20" s="2">
        <v>50000</v>
      </c>
      <c r="J20" s="2">
        <v>16800</v>
      </c>
      <c r="K20" s="2">
        <v>50000</v>
      </c>
      <c r="L20" s="2">
        <f t="shared" si="1"/>
        <v>2177995000</v>
      </c>
      <c r="M20" s="2">
        <v>1825</v>
      </c>
      <c r="N20" s="2">
        <f t="shared" si="2"/>
        <v>79497000</v>
      </c>
      <c r="O20" s="2">
        <f t="shared" si="3"/>
        <v>2.8515625</v>
      </c>
      <c r="P20" s="2">
        <f t="shared" si="4"/>
        <v>7385519.5</v>
      </c>
      <c r="Q20" s="2">
        <f t="shared" si="5"/>
        <v>7.3855195</v>
      </c>
      <c r="R20" s="2">
        <v>47</v>
      </c>
      <c r="S20" s="2">
        <f t="shared" si="6"/>
        <v>121.72953</v>
      </c>
      <c r="T20" s="2">
        <f t="shared" si="7"/>
        <v>30080</v>
      </c>
      <c r="U20" s="2">
        <f t="shared" si="8"/>
        <v>1310360000</v>
      </c>
      <c r="V20" s="2">
        <v>106278.46490000001</v>
      </c>
      <c r="W20" s="2">
        <f t="shared" si="9"/>
        <v>32.393676101520001</v>
      </c>
      <c r="X20" s="2">
        <f t="shared" si="10"/>
        <v>20.128503581270603</v>
      </c>
      <c r="Y20" s="2">
        <f t="shared" si="11"/>
        <v>3.3625178774081994</v>
      </c>
      <c r="Z20" s="2">
        <f t="shared" si="12"/>
        <v>27.397197378517429</v>
      </c>
      <c r="AA20" s="2">
        <f t="shared" si="13"/>
        <v>1.5632154603583823</v>
      </c>
      <c r="AB20" s="2">
        <f t="shared" si="14"/>
        <v>3.4246496723146787</v>
      </c>
      <c r="AC20" s="2">
        <v>24</v>
      </c>
      <c r="AD20" s="2">
        <f t="shared" si="15"/>
        <v>1.1415498907715596</v>
      </c>
      <c r="AE20" s="2">
        <v>45.036999999999999</v>
      </c>
      <c r="AF20" s="2">
        <f t="shared" si="16"/>
        <v>16.482191780821918</v>
      </c>
      <c r="AG20" s="2">
        <f t="shared" si="17"/>
        <v>0.27231791739754724</v>
      </c>
      <c r="AH20" s="2">
        <f t="shared" si="18"/>
        <v>0.35640160841876717</v>
      </c>
      <c r="AI20" s="2">
        <f t="shared" si="19"/>
        <v>731806320</v>
      </c>
      <c r="AJ20" s="2">
        <f t="shared" si="20"/>
        <v>20722464</v>
      </c>
      <c r="AK20" s="2">
        <f t="shared" si="21"/>
        <v>20.722463999999999</v>
      </c>
      <c r="AL20" s="2" t="s">
        <v>310</v>
      </c>
      <c r="AM20" s="2" t="s">
        <v>311</v>
      </c>
      <c r="AN20" s="2" t="s">
        <v>312</v>
      </c>
      <c r="AO20" s="2" t="s">
        <v>313</v>
      </c>
      <c r="AP20" s="2" t="s">
        <v>314</v>
      </c>
      <c r="AQ20" s="2" t="s">
        <v>315</v>
      </c>
      <c r="AR20" s="2" t="s">
        <v>316</v>
      </c>
      <c r="AS20" s="2">
        <v>1</v>
      </c>
      <c r="AT20" s="2" t="s">
        <v>317</v>
      </c>
      <c r="AU20" s="2" t="s">
        <v>318</v>
      </c>
      <c r="AV20" s="2">
        <v>9</v>
      </c>
      <c r="AW20" s="5">
        <v>33</v>
      </c>
      <c r="AX20" s="5">
        <v>64</v>
      </c>
      <c r="AY20" s="5">
        <v>3</v>
      </c>
      <c r="AZ20" s="5">
        <v>5.3</v>
      </c>
      <c r="BA20" s="5">
        <v>4.5</v>
      </c>
      <c r="BB20" s="2">
        <v>0</v>
      </c>
      <c r="BC20" s="2">
        <v>0</v>
      </c>
      <c r="BD20" s="2">
        <v>0</v>
      </c>
      <c r="BE20" s="2">
        <v>0</v>
      </c>
      <c r="BF20" s="5">
        <v>17.2</v>
      </c>
      <c r="BG20" s="5">
        <v>48.7</v>
      </c>
      <c r="BH20" s="5">
        <v>15.7</v>
      </c>
      <c r="BI20" s="2">
        <v>0</v>
      </c>
      <c r="BJ20" s="2">
        <v>0</v>
      </c>
      <c r="BK20" s="5">
        <v>2.4</v>
      </c>
      <c r="BL20" s="5">
        <v>2.2999999999999998</v>
      </c>
      <c r="BM20" s="2">
        <v>0</v>
      </c>
      <c r="BN20" s="5">
        <v>3.9</v>
      </c>
      <c r="BO20" s="5">
        <v>5135</v>
      </c>
      <c r="BP20" s="5">
        <v>1391</v>
      </c>
      <c r="BQ20" s="5">
        <v>50</v>
      </c>
      <c r="BR20" s="5">
        <v>14</v>
      </c>
      <c r="BS20" s="5">
        <v>0.18</v>
      </c>
      <c r="BT20" s="5">
        <v>0.05</v>
      </c>
      <c r="BU20" s="5">
        <v>6420</v>
      </c>
      <c r="BV20" s="5">
        <v>63</v>
      </c>
      <c r="BW20" s="5">
        <v>0.23</v>
      </c>
      <c r="BX20" s="5">
        <v>12722</v>
      </c>
      <c r="BY20" s="5">
        <v>258</v>
      </c>
      <c r="BZ20" s="5">
        <v>125</v>
      </c>
      <c r="CA20" s="5">
        <v>3</v>
      </c>
      <c r="CB20" s="5">
        <v>0.32</v>
      </c>
      <c r="CC20" s="5">
        <v>0.01</v>
      </c>
      <c r="CD20" s="5">
        <v>4</v>
      </c>
      <c r="CE20" s="5">
        <v>5</v>
      </c>
      <c r="CF20" s="5">
        <v>9</v>
      </c>
      <c r="CG20" s="5">
        <v>6</v>
      </c>
      <c r="CH20" s="5">
        <v>28</v>
      </c>
      <c r="CI20" s="5">
        <v>45</v>
      </c>
      <c r="CJ20" s="5">
        <v>58</v>
      </c>
      <c r="CK20" s="5">
        <v>8</v>
      </c>
      <c r="CL20" s="5">
        <v>13</v>
      </c>
      <c r="CM20" s="2">
        <v>0</v>
      </c>
      <c r="CN20" s="2">
        <v>0</v>
      </c>
      <c r="CO20" s="2">
        <v>0</v>
      </c>
      <c r="CP20" s="2">
        <v>0</v>
      </c>
      <c r="CQ20" s="5">
        <v>6</v>
      </c>
      <c r="CR20" s="5">
        <v>19</v>
      </c>
      <c r="CS20" s="5">
        <v>0.41829</v>
      </c>
      <c r="CT20" s="5">
        <v>2.7830000000000001E-2</v>
      </c>
      <c r="CU20" s="2" t="s">
        <v>143</v>
      </c>
    </row>
    <row r="21" spans="1:99" s="2" customFormat="1" x14ac:dyDescent="0.25">
      <c r="A21" s="2" t="s">
        <v>319</v>
      </c>
      <c r="B21" s="2" t="s">
        <v>320</v>
      </c>
      <c r="C21" s="2" t="s">
        <v>321</v>
      </c>
      <c r="D21" s="2">
        <v>1961</v>
      </c>
      <c r="E21" s="2">
        <f t="shared" si="0"/>
        <v>54</v>
      </c>
      <c r="F21" s="2">
        <v>53</v>
      </c>
      <c r="G21" s="2">
        <v>56</v>
      </c>
      <c r="H21" s="2">
        <v>29100</v>
      </c>
      <c r="I21" s="2">
        <v>99473</v>
      </c>
      <c r="J21" s="2">
        <v>57000</v>
      </c>
      <c r="K21" s="2">
        <v>99473</v>
      </c>
      <c r="L21" s="2">
        <f t="shared" si="1"/>
        <v>4333033932.6999998</v>
      </c>
      <c r="M21" s="2">
        <v>4250</v>
      </c>
      <c r="N21" s="2">
        <f t="shared" si="2"/>
        <v>185130000</v>
      </c>
      <c r="O21" s="2">
        <f t="shared" si="3"/>
        <v>6.640625</v>
      </c>
      <c r="P21" s="2">
        <f t="shared" si="4"/>
        <v>17199155</v>
      </c>
      <c r="Q21" s="2">
        <f t="shared" si="5"/>
        <v>17.199155000000001</v>
      </c>
      <c r="R21" s="2">
        <v>112</v>
      </c>
      <c r="S21" s="2">
        <f t="shared" si="6"/>
        <v>290.07887999999997</v>
      </c>
      <c r="T21" s="2">
        <f t="shared" si="7"/>
        <v>71680</v>
      </c>
      <c r="U21" s="2">
        <f t="shared" si="8"/>
        <v>3122560000</v>
      </c>
      <c r="V21" s="2">
        <v>232081.33684999999</v>
      </c>
      <c r="W21" s="2">
        <f t="shared" si="9"/>
        <v>70.738391471879993</v>
      </c>
      <c r="X21" s="2">
        <f t="shared" si="10"/>
        <v>43.954812711368902</v>
      </c>
      <c r="Y21" s="2">
        <f t="shared" si="11"/>
        <v>4.811677552817736</v>
      </c>
      <c r="Z21" s="2">
        <f t="shared" si="12"/>
        <v>23.405358033273913</v>
      </c>
      <c r="AA21" s="2">
        <f t="shared" si="13"/>
        <v>1.0061163632870971</v>
      </c>
      <c r="AB21" s="2">
        <f t="shared" si="14"/>
        <v>1.3248315867890894</v>
      </c>
      <c r="AC21" s="2">
        <v>53</v>
      </c>
      <c r="AD21" s="2">
        <f t="shared" si="15"/>
        <v>0.44161052892969649</v>
      </c>
      <c r="AE21" s="2">
        <v>51.642400000000002</v>
      </c>
      <c r="AF21" s="2">
        <f t="shared" si="16"/>
        <v>16.865882352941178</v>
      </c>
      <c r="AG21" s="2">
        <f t="shared" si="17"/>
        <v>0.1524482126207907</v>
      </c>
      <c r="AH21" s="2">
        <f t="shared" si="18"/>
        <v>0.24462460794136004</v>
      </c>
      <c r="AI21" s="2">
        <f t="shared" si="19"/>
        <v>2482914300</v>
      </c>
      <c r="AJ21" s="2">
        <f t="shared" si="20"/>
        <v>70308360</v>
      </c>
      <c r="AK21" s="2">
        <f t="shared" si="21"/>
        <v>70.308359999999993</v>
      </c>
      <c r="AL21" s="2" t="s">
        <v>322</v>
      </c>
      <c r="AM21" s="2" t="s">
        <v>135</v>
      </c>
      <c r="AN21" s="2" t="s">
        <v>323</v>
      </c>
      <c r="AO21" s="2" t="s">
        <v>324</v>
      </c>
      <c r="AP21" s="2" t="s">
        <v>325</v>
      </c>
      <c r="AQ21" s="2" t="s">
        <v>139</v>
      </c>
      <c r="AR21" s="2" t="s">
        <v>326</v>
      </c>
      <c r="AS21" s="2">
        <v>1</v>
      </c>
      <c r="AT21" s="2" t="s">
        <v>327</v>
      </c>
      <c r="AU21" s="2" t="s">
        <v>328</v>
      </c>
      <c r="AV21" s="2">
        <v>9</v>
      </c>
      <c r="AW21" s="5">
        <v>95</v>
      </c>
      <c r="AX21" s="5">
        <v>4</v>
      </c>
      <c r="AY21" s="5">
        <v>1</v>
      </c>
      <c r="AZ21" s="5">
        <v>7</v>
      </c>
      <c r="BA21" s="5">
        <v>3.4</v>
      </c>
      <c r="BB21" s="5">
        <v>0.6</v>
      </c>
      <c r="BC21" s="5">
        <v>1.2</v>
      </c>
      <c r="BD21" s="2">
        <v>0</v>
      </c>
      <c r="BE21" s="5">
        <v>0.7</v>
      </c>
      <c r="BF21" s="5">
        <v>14.1</v>
      </c>
      <c r="BG21" s="5">
        <v>44</v>
      </c>
      <c r="BH21" s="5">
        <v>22.4</v>
      </c>
      <c r="BI21" s="2">
        <v>0</v>
      </c>
      <c r="BJ21" s="2">
        <v>0</v>
      </c>
      <c r="BK21" s="5">
        <v>3.6</v>
      </c>
      <c r="BL21" s="5">
        <v>1.1000000000000001</v>
      </c>
      <c r="BM21" s="2">
        <v>0</v>
      </c>
      <c r="BN21" s="5">
        <v>1.9</v>
      </c>
      <c r="BO21" s="5">
        <v>12023</v>
      </c>
      <c r="BP21" s="5">
        <v>3752</v>
      </c>
      <c r="BQ21" s="5">
        <v>67</v>
      </c>
      <c r="BR21" s="5">
        <v>21</v>
      </c>
      <c r="BS21" s="5">
        <v>0.17</v>
      </c>
      <c r="BT21" s="5">
        <v>0.05</v>
      </c>
      <c r="BU21" s="5">
        <v>17710</v>
      </c>
      <c r="BV21" s="5">
        <v>99</v>
      </c>
      <c r="BW21" s="5">
        <v>0.25</v>
      </c>
      <c r="BX21" s="5">
        <v>50078</v>
      </c>
      <c r="BY21" s="5">
        <v>6103</v>
      </c>
      <c r="BZ21" s="5">
        <v>280</v>
      </c>
      <c r="CA21" s="5">
        <v>34</v>
      </c>
      <c r="CB21" s="5">
        <v>1.0900000000000001</v>
      </c>
      <c r="CC21" s="5">
        <v>0.14000000000000001</v>
      </c>
      <c r="CD21" s="5">
        <v>14</v>
      </c>
      <c r="CE21" s="5">
        <v>13</v>
      </c>
      <c r="CF21" s="5">
        <v>7</v>
      </c>
      <c r="CG21" s="5">
        <v>5</v>
      </c>
      <c r="CH21" s="5">
        <v>38</v>
      </c>
      <c r="CI21" s="5">
        <v>34</v>
      </c>
      <c r="CJ21" s="5">
        <v>55</v>
      </c>
      <c r="CK21" s="5">
        <v>3</v>
      </c>
      <c r="CL21" s="5">
        <v>6</v>
      </c>
      <c r="CM21" s="2">
        <v>0</v>
      </c>
      <c r="CN21" s="2">
        <v>0</v>
      </c>
      <c r="CO21" s="2">
        <v>0</v>
      </c>
      <c r="CP21" s="2">
        <v>0</v>
      </c>
      <c r="CQ21" s="5">
        <v>5</v>
      </c>
      <c r="CR21" s="5">
        <v>20</v>
      </c>
      <c r="CS21" s="5">
        <v>0.46301999999999999</v>
      </c>
      <c r="CT21" s="5">
        <v>4.5339999999999998E-2</v>
      </c>
      <c r="CU21" s="2" t="s">
        <v>143</v>
      </c>
    </row>
    <row r="22" spans="1:99" s="2" customFormat="1" x14ac:dyDescent="0.25">
      <c r="A22" s="2" t="s">
        <v>329</v>
      </c>
      <c r="C22" s="2" t="s">
        <v>330</v>
      </c>
      <c r="D22" s="2">
        <v>1959</v>
      </c>
      <c r="E22" s="2">
        <f t="shared" si="0"/>
        <v>56</v>
      </c>
      <c r="F22" s="2">
        <v>35</v>
      </c>
      <c r="G22" s="2">
        <v>38</v>
      </c>
      <c r="H22" s="2">
        <v>4407</v>
      </c>
      <c r="I22" s="2">
        <v>126000</v>
      </c>
      <c r="J22" s="2">
        <v>15000</v>
      </c>
      <c r="K22" s="2">
        <v>126000</v>
      </c>
      <c r="L22" s="2">
        <f t="shared" si="1"/>
        <v>5488547400</v>
      </c>
      <c r="M22" s="2">
        <v>8200</v>
      </c>
      <c r="N22" s="2">
        <f t="shared" si="2"/>
        <v>357192000</v>
      </c>
      <c r="O22" s="2">
        <f t="shared" si="3"/>
        <v>12.8125</v>
      </c>
      <c r="P22" s="2">
        <f t="shared" si="4"/>
        <v>33184252</v>
      </c>
      <c r="Q22" s="2">
        <f t="shared" si="5"/>
        <v>33.184252000000001</v>
      </c>
      <c r="R22" s="2">
        <v>142</v>
      </c>
      <c r="S22" s="2">
        <f t="shared" si="6"/>
        <v>367.77857999999998</v>
      </c>
      <c r="T22" s="2">
        <f t="shared" si="7"/>
        <v>90880</v>
      </c>
      <c r="U22" s="2">
        <f t="shared" si="8"/>
        <v>3958960000</v>
      </c>
      <c r="V22" s="2">
        <v>168414.03889</v>
      </c>
      <c r="W22" s="2">
        <f t="shared" si="9"/>
        <v>51.332599053671998</v>
      </c>
      <c r="X22" s="2">
        <f t="shared" si="10"/>
        <v>31.89660848153266</v>
      </c>
      <c r="Y22" s="2">
        <f t="shared" si="11"/>
        <v>2.5137502606522015</v>
      </c>
      <c r="Z22" s="2">
        <f t="shared" si="12"/>
        <v>15.365818383390446</v>
      </c>
      <c r="AA22" s="2">
        <f t="shared" si="13"/>
        <v>2.7744051547206281</v>
      </c>
      <c r="AB22" s="2">
        <f t="shared" si="14"/>
        <v>1.3170701471477524</v>
      </c>
      <c r="AC22" s="2">
        <v>35</v>
      </c>
      <c r="AD22" s="2">
        <f t="shared" si="15"/>
        <v>0.43902338238258415</v>
      </c>
      <c r="AE22" s="2" t="s">
        <v>135</v>
      </c>
      <c r="AF22" s="2">
        <f t="shared" si="16"/>
        <v>11.082926829268292</v>
      </c>
      <c r="AG22" s="2">
        <f t="shared" si="17"/>
        <v>7.205270379546333E-2</v>
      </c>
      <c r="AH22" s="2">
        <f t="shared" si="18"/>
        <v>1.7935300666947713</v>
      </c>
      <c r="AI22" s="2">
        <f t="shared" si="19"/>
        <v>653398500</v>
      </c>
      <c r="AJ22" s="2">
        <f t="shared" si="20"/>
        <v>18502200</v>
      </c>
      <c r="AK22" s="2">
        <f t="shared" si="21"/>
        <v>18.502199999999998</v>
      </c>
      <c r="AL22" s="2" t="s">
        <v>331</v>
      </c>
      <c r="AM22" s="2" t="s">
        <v>135</v>
      </c>
      <c r="AN22" s="2" t="s">
        <v>332</v>
      </c>
      <c r="AO22" s="2" t="s">
        <v>333</v>
      </c>
      <c r="AP22" s="2" t="s">
        <v>135</v>
      </c>
      <c r="AQ22" s="2" t="s">
        <v>135</v>
      </c>
      <c r="AR22" s="2" t="s">
        <v>135</v>
      </c>
      <c r="AS22" s="2">
        <v>0</v>
      </c>
      <c r="AT22" s="2" t="s">
        <v>135</v>
      </c>
      <c r="AU22" s="2" t="s">
        <v>135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143</v>
      </c>
    </row>
    <row r="23" spans="1:99" s="2" customFormat="1" x14ac:dyDescent="0.25">
      <c r="A23" s="2" t="s">
        <v>334</v>
      </c>
      <c r="C23" s="2" t="s">
        <v>335</v>
      </c>
      <c r="D23" s="2">
        <v>1971</v>
      </c>
      <c r="E23" s="2">
        <f t="shared" si="0"/>
        <v>44</v>
      </c>
      <c r="F23" s="2">
        <v>49</v>
      </c>
      <c r="G23" s="2">
        <v>67</v>
      </c>
      <c r="H23" s="2">
        <v>4680</v>
      </c>
      <c r="I23" s="2">
        <v>21400</v>
      </c>
      <c r="J23" s="2">
        <v>7750</v>
      </c>
      <c r="K23" s="2">
        <v>21400</v>
      </c>
      <c r="L23" s="2">
        <f t="shared" si="1"/>
        <v>932181860</v>
      </c>
      <c r="M23" s="2">
        <v>580</v>
      </c>
      <c r="N23" s="2">
        <f t="shared" si="2"/>
        <v>25264800</v>
      </c>
      <c r="O23" s="2">
        <f t="shared" si="3"/>
        <v>0.90625</v>
      </c>
      <c r="P23" s="2">
        <f t="shared" si="4"/>
        <v>2347178.8000000003</v>
      </c>
      <c r="Q23" s="2">
        <f t="shared" si="5"/>
        <v>2.3471788</v>
      </c>
      <c r="R23" s="2">
        <v>1</v>
      </c>
      <c r="S23" s="2">
        <f t="shared" si="6"/>
        <v>2.5899899999999998</v>
      </c>
      <c r="T23" s="2">
        <f t="shared" si="7"/>
        <v>640</v>
      </c>
      <c r="U23" s="2">
        <f t="shared" si="8"/>
        <v>27880000</v>
      </c>
      <c r="V23" s="2">
        <v>70886.425396999999</v>
      </c>
      <c r="W23" s="2">
        <f t="shared" si="9"/>
        <v>21.606182461005599</v>
      </c>
      <c r="X23" s="2">
        <f t="shared" si="10"/>
        <v>13.425463651639419</v>
      </c>
      <c r="Y23" s="2">
        <f t="shared" si="11"/>
        <v>3.9783211947275889</v>
      </c>
      <c r="Z23" s="2">
        <f t="shared" si="12"/>
        <v>36.896467021310279</v>
      </c>
      <c r="AA23" s="2">
        <f t="shared" si="13"/>
        <v>2.260186230094932</v>
      </c>
      <c r="AB23" s="2">
        <f t="shared" si="14"/>
        <v>2.2589673686516498</v>
      </c>
      <c r="AC23" s="2">
        <v>49</v>
      </c>
      <c r="AD23" s="2">
        <f t="shared" si="15"/>
        <v>0.7529891228838832</v>
      </c>
      <c r="AE23" s="2" t="s">
        <v>135</v>
      </c>
      <c r="AF23" s="2">
        <f t="shared" si="16"/>
        <v>1.103448275862069</v>
      </c>
      <c r="AG23" s="2">
        <f t="shared" si="17"/>
        <v>0.65053744391461255</v>
      </c>
      <c r="AH23" s="2">
        <f t="shared" si="18"/>
        <v>0.24553440724224254</v>
      </c>
      <c r="AI23" s="2">
        <f t="shared" si="19"/>
        <v>337589225</v>
      </c>
      <c r="AJ23" s="2">
        <f t="shared" si="20"/>
        <v>9559470</v>
      </c>
      <c r="AK23" s="2">
        <f t="shared" si="21"/>
        <v>9.5594699999999992</v>
      </c>
      <c r="AL23" s="2" t="s">
        <v>336</v>
      </c>
      <c r="AM23" s="2" t="s">
        <v>299</v>
      </c>
      <c r="AN23" s="2" t="s">
        <v>337</v>
      </c>
      <c r="AO23" s="2" t="s">
        <v>338</v>
      </c>
      <c r="AP23" s="2" t="s">
        <v>135</v>
      </c>
      <c r="AQ23" s="2" t="s">
        <v>135</v>
      </c>
      <c r="AR23" s="2" t="s">
        <v>135</v>
      </c>
      <c r="AS23" s="2">
        <v>0</v>
      </c>
      <c r="AT23" s="2" t="s">
        <v>135</v>
      </c>
      <c r="AU23" s="2" t="s">
        <v>135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143</v>
      </c>
    </row>
    <row r="24" spans="1:99" s="2" customFormat="1" x14ac:dyDescent="0.25">
      <c r="A24" s="2" t="s">
        <v>339</v>
      </c>
      <c r="C24" s="2" t="s">
        <v>340</v>
      </c>
      <c r="D24" s="2">
        <v>1964</v>
      </c>
      <c r="E24" s="2">
        <f t="shared" si="0"/>
        <v>51</v>
      </c>
      <c r="F24" s="2">
        <v>32</v>
      </c>
      <c r="G24" s="2">
        <v>40.75</v>
      </c>
      <c r="H24" s="2">
        <v>19600</v>
      </c>
      <c r="I24" s="2">
        <v>35500</v>
      </c>
      <c r="J24" s="2">
        <v>11200</v>
      </c>
      <c r="K24" s="2">
        <v>35500</v>
      </c>
      <c r="L24" s="2">
        <f t="shared" si="1"/>
        <v>1546376450</v>
      </c>
      <c r="M24" s="2">
        <v>1580</v>
      </c>
      <c r="N24" s="2">
        <f t="shared" si="2"/>
        <v>68824800</v>
      </c>
      <c r="O24" s="2">
        <f t="shared" si="3"/>
        <v>2.46875</v>
      </c>
      <c r="P24" s="2">
        <f t="shared" si="4"/>
        <v>6394038.7999999998</v>
      </c>
      <c r="Q24" s="2">
        <f t="shared" si="5"/>
        <v>6.3940388000000006</v>
      </c>
      <c r="R24" s="2">
        <v>84</v>
      </c>
      <c r="S24" s="2">
        <f t="shared" si="6"/>
        <v>217.55915999999999</v>
      </c>
      <c r="T24" s="2">
        <f t="shared" si="7"/>
        <v>53760</v>
      </c>
      <c r="U24" s="2">
        <f t="shared" si="8"/>
        <v>2341920000</v>
      </c>
      <c r="V24" s="2">
        <v>138770.77301999999</v>
      </c>
      <c r="W24" s="2">
        <f t="shared" si="9"/>
        <v>42.297331616495995</v>
      </c>
      <c r="X24" s="2">
        <f t="shared" si="10"/>
        <v>26.282351785349881</v>
      </c>
      <c r="Y24" s="2">
        <f t="shared" si="11"/>
        <v>4.718676754299719</v>
      </c>
      <c r="Z24" s="2">
        <f t="shared" si="12"/>
        <v>22.468302850135416</v>
      </c>
      <c r="AA24" s="2">
        <f t="shared" si="13"/>
        <v>3.0617014185544726</v>
      </c>
      <c r="AB24" s="2">
        <f t="shared" si="14"/>
        <v>2.1064033922001952</v>
      </c>
      <c r="AC24" s="2">
        <v>32</v>
      </c>
      <c r="AD24" s="2">
        <f t="shared" si="15"/>
        <v>0.70213446406673174</v>
      </c>
      <c r="AE24" s="2" t="s">
        <v>135</v>
      </c>
      <c r="AF24" s="2">
        <f t="shared" si="16"/>
        <v>34.025316455696199</v>
      </c>
      <c r="AG24" s="2">
        <f t="shared" si="17"/>
        <v>0.24001768275480373</v>
      </c>
      <c r="AH24" s="2">
        <f t="shared" si="18"/>
        <v>0.46283386956300177</v>
      </c>
      <c r="AI24" s="2">
        <f t="shared" si="19"/>
        <v>487870880</v>
      </c>
      <c r="AJ24" s="2">
        <f t="shared" si="20"/>
        <v>13814976</v>
      </c>
      <c r="AK24" s="2">
        <f t="shared" si="21"/>
        <v>13.814976</v>
      </c>
      <c r="AL24" s="2" t="s">
        <v>341</v>
      </c>
      <c r="AM24" s="2" t="s">
        <v>342</v>
      </c>
      <c r="AN24" s="2" t="s">
        <v>343</v>
      </c>
      <c r="AO24" s="2" t="s">
        <v>344</v>
      </c>
      <c r="AP24" s="2" t="s">
        <v>135</v>
      </c>
      <c r="AQ24" s="2" t="s">
        <v>135</v>
      </c>
      <c r="AR24" s="2" t="s">
        <v>135</v>
      </c>
      <c r="AS24" s="2">
        <v>0</v>
      </c>
      <c r="AT24" s="2" t="s">
        <v>135</v>
      </c>
      <c r="AU24" s="2" t="s">
        <v>135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143</v>
      </c>
    </row>
    <row r="25" spans="1:99" s="2" customFormat="1" x14ac:dyDescent="0.25">
      <c r="A25" s="2" t="s">
        <v>345</v>
      </c>
      <c r="B25" s="2" t="s">
        <v>346</v>
      </c>
      <c r="C25" s="2" t="s">
        <v>347</v>
      </c>
      <c r="D25" s="2">
        <v>1959</v>
      </c>
      <c r="E25" s="2">
        <f t="shared" si="0"/>
        <v>56</v>
      </c>
      <c r="F25" s="2">
        <v>20</v>
      </c>
      <c r="G25" s="2">
        <v>23</v>
      </c>
      <c r="H25" s="2">
        <v>6859</v>
      </c>
      <c r="I25" s="2">
        <v>122000</v>
      </c>
      <c r="J25" s="2">
        <v>60000</v>
      </c>
      <c r="K25" s="2">
        <v>122000</v>
      </c>
      <c r="L25" s="2">
        <f t="shared" si="1"/>
        <v>5314307800</v>
      </c>
      <c r="M25" s="2">
        <v>8450</v>
      </c>
      <c r="N25" s="2">
        <f t="shared" si="2"/>
        <v>368082000</v>
      </c>
      <c r="O25" s="2">
        <f t="shared" si="3"/>
        <v>13.203125</v>
      </c>
      <c r="P25" s="2">
        <f t="shared" si="4"/>
        <v>34195967</v>
      </c>
      <c r="Q25" s="2">
        <f t="shared" si="5"/>
        <v>34.195967000000003</v>
      </c>
      <c r="R25" s="2">
        <v>420</v>
      </c>
      <c r="S25" s="2">
        <f t="shared" si="6"/>
        <v>1087.7957999999999</v>
      </c>
      <c r="T25" s="2">
        <f t="shared" si="7"/>
        <v>268800</v>
      </c>
      <c r="U25" s="2">
        <f t="shared" si="8"/>
        <v>11709600000</v>
      </c>
      <c r="V25" s="2">
        <v>489886.94216999999</v>
      </c>
      <c r="W25" s="2">
        <f t="shared" si="9"/>
        <v>149.31753997341599</v>
      </c>
      <c r="X25" s="2">
        <f t="shared" si="10"/>
        <v>92.781647525344979</v>
      </c>
      <c r="Y25" s="2">
        <f t="shared" si="11"/>
        <v>7.2030805724312064</v>
      </c>
      <c r="Z25" s="2">
        <f t="shared" si="12"/>
        <v>14.437836677696817</v>
      </c>
      <c r="AA25" s="2">
        <f t="shared" si="13"/>
        <v>2.0175646676262282</v>
      </c>
      <c r="AB25" s="2">
        <f t="shared" si="14"/>
        <v>2.1656755016545226</v>
      </c>
      <c r="AC25" s="2">
        <v>20</v>
      </c>
      <c r="AD25" s="2">
        <f t="shared" si="15"/>
        <v>0.72189183388484079</v>
      </c>
      <c r="AE25" s="2">
        <v>289.45999999999998</v>
      </c>
      <c r="AF25" s="2">
        <f t="shared" si="16"/>
        <v>31.810650887573964</v>
      </c>
      <c r="AG25" s="2">
        <f t="shared" si="17"/>
        <v>6.6692236745767186E-2</v>
      </c>
      <c r="AH25" s="2">
        <f t="shared" si="18"/>
        <v>0.46205271535276887</v>
      </c>
      <c r="AI25" s="2">
        <f t="shared" si="19"/>
        <v>2613594000</v>
      </c>
      <c r="AJ25" s="2">
        <f t="shared" si="20"/>
        <v>74008800</v>
      </c>
      <c r="AK25" s="2">
        <f t="shared" si="21"/>
        <v>74.008799999999994</v>
      </c>
      <c r="AL25" s="2" t="s">
        <v>348</v>
      </c>
      <c r="AM25" s="2" t="s">
        <v>349</v>
      </c>
      <c r="AN25" s="2" t="s">
        <v>350</v>
      </c>
      <c r="AO25" s="2" t="s">
        <v>351</v>
      </c>
      <c r="AP25" s="2" t="s">
        <v>173</v>
      </c>
      <c r="AQ25" s="2" t="s">
        <v>174</v>
      </c>
      <c r="AR25" s="2" t="s">
        <v>175</v>
      </c>
      <c r="AS25" s="2">
        <v>1</v>
      </c>
      <c r="AT25" s="2" t="s">
        <v>176</v>
      </c>
      <c r="AU25" s="2" t="s">
        <v>177</v>
      </c>
      <c r="AV25" s="2">
        <v>9</v>
      </c>
      <c r="AW25" s="5">
        <v>54</v>
      </c>
      <c r="AX25" s="5">
        <v>44</v>
      </c>
      <c r="AY25" s="5">
        <v>2</v>
      </c>
      <c r="AZ25" s="5">
        <v>1.4</v>
      </c>
      <c r="BA25" s="5">
        <v>11.9</v>
      </c>
      <c r="BB25" s="2">
        <v>0</v>
      </c>
      <c r="BC25" s="5">
        <v>0.3</v>
      </c>
      <c r="BD25" s="2">
        <v>0</v>
      </c>
      <c r="BE25" s="5">
        <v>0.1</v>
      </c>
      <c r="BF25" s="5">
        <v>19.899999999999999</v>
      </c>
      <c r="BG25" s="5">
        <v>42.1</v>
      </c>
      <c r="BH25" s="5">
        <v>17.2</v>
      </c>
      <c r="BI25" s="2">
        <v>0</v>
      </c>
      <c r="BJ25" s="2">
        <v>0</v>
      </c>
      <c r="BK25" s="5">
        <v>1.9</v>
      </c>
      <c r="BL25" s="5">
        <v>1.3</v>
      </c>
      <c r="BM25" s="2">
        <v>0</v>
      </c>
      <c r="BN25" s="5">
        <v>4</v>
      </c>
      <c r="BO25" s="5">
        <v>42617</v>
      </c>
      <c r="BP25" s="5">
        <v>17626</v>
      </c>
      <c r="BQ25" s="5">
        <v>43</v>
      </c>
      <c r="BR25" s="5">
        <v>18</v>
      </c>
      <c r="BS25" s="5">
        <v>0.14000000000000001</v>
      </c>
      <c r="BT25" s="5">
        <v>0.06</v>
      </c>
      <c r="BU25" s="5">
        <v>54055</v>
      </c>
      <c r="BV25" s="5">
        <v>54</v>
      </c>
      <c r="BW25" s="5">
        <v>0.17</v>
      </c>
      <c r="BX25" s="5">
        <v>136612</v>
      </c>
      <c r="BY25" s="5">
        <v>5650</v>
      </c>
      <c r="BZ25" s="5">
        <v>137</v>
      </c>
      <c r="CA25" s="5">
        <v>6</v>
      </c>
      <c r="CB25" s="5">
        <v>0.53</v>
      </c>
      <c r="CC25" s="5">
        <v>0.02</v>
      </c>
      <c r="CD25" s="5">
        <v>6</v>
      </c>
      <c r="CE25" s="5">
        <v>5</v>
      </c>
      <c r="CF25" s="5">
        <v>6</v>
      </c>
      <c r="CG25" s="5">
        <v>3</v>
      </c>
      <c r="CH25" s="5">
        <v>30</v>
      </c>
      <c r="CI25" s="5">
        <v>44</v>
      </c>
      <c r="CJ25" s="5">
        <v>60</v>
      </c>
      <c r="CK25" s="5">
        <v>8</v>
      </c>
      <c r="CL25" s="5">
        <v>15</v>
      </c>
      <c r="CM25" s="2">
        <v>0</v>
      </c>
      <c r="CN25" s="2">
        <v>0</v>
      </c>
      <c r="CO25" s="2">
        <v>0</v>
      </c>
      <c r="CP25" s="2">
        <v>0</v>
      </c>
      <c r="CQ25" s="5">
        <v>5</v>
      </c>
      <c r="CR25" s="5">
        <v>17</v>
      </c>
      <c r="CS25" s="5">
        <v>0.95240999999999998</v>
      </c>
      <c r="CT25" s="5">
        <v>0.94101999999999997</v>
      </c>
      <c r="CU25" s="2" t="s">
        <v>143</v>
      </c>
    </row>
    <row r="26" spans="1:99" s="2" customFormat="1" x14ac:dyDescent="0.25">
      <c r="A26" s="2" t="s">
        <v>352</v>
      </c>
      <c r="B26" s="2" t="s">
        <v>353</v>
      </c>
      <c r="C26" s="2" t="s">
        <v>354</v>
      </c>
      <c r="D26" s="2">
        <v>1962</v>
      </c>
      <c r="E26" s="2">
        <f t="shared" si="0"/>
        <v>53</v>
      </c>
      <c r="F26" s="2">
        <v>32</v>
      </c>
      <c r="G26" s="2">
        <v>36</v>
      </c>
      <c r="H26" s="2">
        <v>3500</v>
      </c>
      <c r="I26" s="2">
        <v>56700</v>
      </c>
      <c r="J26" s="2">
        <v>19500</v>
      </c>
      <c r="K26" s="2">
        <v>56700</v>
      </c>
      <c r="L26" s="2">
        <f t="shared" si="1"/>
        <v>2469846330</v>
      </c>
      <c r="M26" s="2">
        <v>2176</v>
      </c>
      <c r="N26" s="2">
        <f t="shared" si="2"/>
        <v>94786560</v>
      </c>
      <c r="O26" s="2">
        <f t="shared" si="3"/>
        <v>3.4000000000000004</v>
      </c>
      <c r="P26" s="2">
        <f t="shared" si="4"/>
        <v>8805967.3599999994</v>
      </c>
      <c r="Q26" s="2">
        <f t="shared" si="5"/>
        <v>8.8059673600000004</v>
      </c>
      <c r="R26" s="2">
        <v>40</v>
      </c>
      <c r="S26" s="2">
        <f t="shared" si="6"/>
        <v>103.5996</v>
      </c>
      <c r="T26" s="2">
        <f t="shared" si="7"/>
        <v>25600</v>
      </c>
      <c r="U26" s="2">
        <f t="shared" si="8"/>
        <v>1115200000</v>
      </c>
      <c r="W26" s="2">
        <f t="shared" si="9"/>
        <v>0</v>
      </c>
      <c r="X26" s="2">
        <f t="shared" si="10"/>
        <v>0</v>
      </c>
      <c r="Y26" s="2">
        <f t="shared" si="11"/>
        <v>0</v>
      </c>
      <c r="Z26" s="2">
        <f t="shared" si="12"/>
        <v>26.056925475510454</v>
      </c>
      <c r="AA26" s="2">
        <f t="shared" si="13"/>
        <v>0</v>
      </c>
      <c r="AB26" s="2">
        <f t="shared" si="14"/>
        <v>2.442836763329105</v>
      </c>
      <c r="AC26" s="2">
        <v>32</v>
      </c>
      <c r="AD26" s="2">
        <f t="shared" si="15"/>
        <v>0.81427892110970168</v>
      </c>
      <c r="AE26" s="2" t="s">
        <v>135</v>
      </c>
      <c r="AF26" s="2">
        <f t="shared" si="16"/>
        <v>11.764705882352942</v>
      </c>
      <c r="AG26" s="2">
        <f t="shared" si="17"/>
        <v>0.23718937912613863</v>
      </c>
      <c r="AH26" s="2">
        <f t="shared" si="18"/>
        <v>0.36610895170054619</v>
      </c>
      <c r="AI26" s="2">
        <f t="shared" si="19"/>
        <v>849418050</v>
      </c>
      <c r="AJ26" s="2">
        <f t="shared" si="20"/>
        <v>24052860</v>
      </c>
      <c r="AK26" s="2">
        <f t="shared" si="21"/>
        <v>24.052859999999999</v>
      </c>
      <c r="AL26" s="2" t="s">
        <v>135</v>
      </c>
      <c r="AM26" s="2" t="s">
        <v>135</v>
      </c>
      <c r="AN26" s="2" t="s">
        <v>135</v>
      </c>
      <c r="AO26" s="2" t="s">
        <v>135</v>
      </c>
      <c r="AP26" s="2" t="s">
        <v>135</v>
      </c>
      <c r="AQ26" s="2" t="s">
        <v>135</v>
      </c>
      <c r="AR26" s="2" t="s">
        <v>135</v>
      </c>
      <c r="AS26" s="2">
        <v>0</v>
      </c>
      <c r="AT26" s="2" t="s">
        <v>135</v>
      </c>
      <c r="AU26" s="2" t="s">
        <v>135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143</v>
      </c>
    </row>
    <row r="27" spans="1:99" s="2" customFormat="1" x14ac:dyDescent="0.25">
      <c r="A27" s="2" t="s">
        <v>355</v>
      </c>
      <c r="B27" s="2" t="s">
        <v>356</v>
      </c>
      <c r="C27" s="2" t="s">
        <v>357</v>
      </c>
      <c r="D27" s="2">
        <v>1953</v>
      </c>
      <c r="E27" s="2">
        <f t="shared" si="0"/>
        <v>62</v>
      </c>
      <c r="F27" s="2">
        <v>15</v>
      </c>
      <c r="G27" s="2">
        <v>18</v>
      </c>
      <c r="H27" s="2">
        <v>40500</v>
      </c>
      <c r="I27" s="2">
        <v>42000</v>
      </c>
      <c r="J27" s="2">
        <v>11500</v>
      </c>
      <c r="K27" s="2">
        <v>42000</v>
      </c>
      <c r="L27" s="2">
        <f t="shared" si="1"/>
        <v>1829515800</v>
      </c>
      <c r="M27" s="2">
        <v>3028</v>
      </c>
      <c r="N27" s="2">
        <f t="shared" si="2"/>
        <v>131899680</v>
      </c>
      <c r="O27" s="2">
        <f t="shared" si="3"/>
        <v>4.7312500000000002</v>
      </c>
      <c r="P27" s="2">
        <f t="shared" si="4"/>
        <v>12253892.08</v>
      </c>
      <c r="Q27" s="2">
        <f t="shared" si="5"/>
        <v>12.25389208</v>
      </c>
      <c r="R27" s="2">
        <v>205</v>
      </c>
      <c r="S27" s="2">
        <f t="shared" si="6"/>
        <v>530.94794999999999</v>
      </c>
      <c r="T27" s="2">
        <f t="shared" si="7"/>
        <v>131200</v>
      </c>
      <c r="U27" s="2">
        <f t="shared" si="8"/>
        <v>5715400000</v>
      </c>
      <c r="V27" s="2">
        <v>124677.84974999999</v>
      </c>
      <c r="W27" s="2">
        <f t="shared" si="9"/>
        <v>38.001808603799994</v>
      </c>
      <c r="X27" s="2">
        <f t="shared" si="10"/>
        <v>23.613236675551502</v>
      </c>
      <c r="Y27" s="2">
        <f t="shared" si="11"/>
        <v>3.0624015214097882</v>
      </c>
      <c r="Z27" s="2">
        <f t="shared" si="12"/>
        <v>13.870509769242807</v>
      </c>
      <c r="AA27" s="2">
        <f t="shared" si="13"/>
        <v>2.6790098712444532</v>
      </c>
      <c r="AB27" s="2">
        <f t="shared" si="14"/>
        <v>2.7741019538485614</v>
      </c>
      <c r="AC27" s="2">
        <v>15</v>
      </c>
      <c r="AD27" s="2">
        <f t="shared" si="15"/>
        <v>0.92470065128285373</v>
      </c>
      <c r="AE27" s="2">
        <v>141.52099999999999</v>
      </c>
      <c r="AF27" s="2">
        <f t="shared" si="16"/>
        <v>43.328929986789959</v>
      </c>
      <c r="AG27" s="2">
        <f t="shared" si="17"/>
        <v>0.10703258146352579</v>
      </c>
      <c r="AH27" s="2">
        <f t="shared" si="18"/>
        <v>0.86386145948331405</v>
      </c>
      <c r="AI27" s="2">
        <f t="shared" si="19"/>
        <v>500938850</v>
      </c>
      <c r="AJ27" s="2">
        <f t="shared" si="20"/>
        <v>14185020</v>
      </c>
      <c r="AK27" s="2">
        <f t="shared" si="21"/>
        <v>14.18502</v>
      </c>
      <c r="AL27" s="2" t="s">
        <v>358</v>
      </c>
      <c r="AM27" s="2" t="s">
        <v>359</v>
      </c>
      <c r="AN27" s="2" t="s">
        <v>360</v>
      </c>
      <c r="AO27" s="2" t="s">
        <v>361</v>
      </c>
      <c r="AP27" s="2" t="s">
        <v>362</v>
      </c>
      <c r="AQ27" s="2" t="s">
        <v>363</v>
      </c>
      <c r="AR27" s="2" t="s">
        <v>364</v>
      </c>
      <c r="AS27" s="2">
        <v>2</v>
      </c>
      <c r="AT27" s="2" t="s">
        <v>365</v>
      </c>
      <c r="AU27" s="2" t="s">
        <v>366</v>
      </c>
      <c r="AV27" s="2">
        <v>9</v>
      </c>
      <c r="AW27" s="5">
        <v>39</v>
      </c>
      <c r="AX27" s="5">
        <v>57</v>
      </c>
      <c r="AY27" s="5">
        <v>4</v>
      </c>
      <c r="AZ27" s="5">
        <v>1.6</v>
      </c>
      <c r="BA27" s="5">
        <v>9.6999999999999993</v>
      </c>
      <c r="BB27" s="5">
        <v>0.1</v>
      </c>
      <c r="BC27" s="5">
        <v>0.5</v>
      </c>
      <c r="BD27" s="5">
        <v>0.1</v>
      </c>
      <c r="BE27" s="5">
        <v>1.1000000000000001</v>
      </c>
      <c r="BF27" s="5">
        <v>25.1</v>
      </c>
      <c r="BG27" s="5">
        <v>17.399999999999999</v>
      </c>
      <c r="BH27" s="5">
        <v>26.8</v>
      </c>
      <c r="BI27" s="2">
        <v>0</v>
      </c>
      <c r="BJ27" s="2">
        <v>0</v>
      </c>
      <c r="BK27" s="5">
        <v>10.9</v>
      </c>
      <c r="BL27" s="5">
        <v>5.7</v>
      </c>
      <c r="BM27" s="2">
        <v>0</v>
      </c>
      <c r="BN27" s="5">
        <v>0.9</v>
      </c>
      <c r="BO27" s="5">
        <v>22651</v>
      </c>
      <c r="BP27" s="5">
        <v>8307</v>
      </c>
      <c r="BQ27" s="5">
        <v>42</v>
      </c>
      <c r="BR27" s="5">
        <v>16</v>
      </c>
      <c r="BS27" s="5">
        <v>0.15</v>
      </c>
      <c r="BT27" s="5">
        <v>0.06</v>
      </c>
      <c r="BU27" s="5">
        <v>30715</v>
      </c>
      <c r="BV27" s="5">
        <v>58</v>
      </c>
      <c r="BW27" s="5">
        <v>0.2</v>
      </c>
      <c r="BX27" s="5">
        <v>139813</v>
      </c>
      <c r="BY27" s="5">
        <v>7672</v>
      </c>
      <c r="BZ27" s="5">
        <v>262</v>
      </c>
      <c r="CA27" s="5">
        <v>14</v>
      </c>
      <c r="CB27" s="5">
        <v>1.1100000000000001</v>
      </c>
      <c r="CC27" s="5">
        <v>7.0000000000000007E-2</v>
      </c>
      <c r="CD27" s="5">
        <v>12</v>
      </c>
      <c r="CE27" s="5">
        <v>8</v>
      </c>
      <c r="CF27" s="5">
        <v>29</v>
      </c>
      <c r="CG27" s="5">
        <v>15</v>
      </c>
      <c r="CH27" s="5">
        <v>19</v>
      </c>
      <c r="CI27" s="5">
        <v>21</v>
      </c>
      <c r="CJ27" s="5">
        <v>29</v>
      </c>
      <c r="CK27" s="5">
        <v>1</v>
      </c>
      <c r="CL27" s="5">
        <v>2</v>
      </c>
      <c r="CM27" s="2">
        <v>0</v>
      </c>
      <c r="CN27" s="2">
        <v>0</v>
      </c>
      <c r="CO27" s="2">
        <v>0</v>
      </c>
      <c r="CP27" s="2">
        <v>0</v>
      </c>
      <c r="CQ27" s="5">
        <v>18</v>
      </c>
      <c r="CR27" s="5">
        <v>47</v>
      </c>
      <c r="CS27" s="5">
        <v>0.69174000000000002</v>
      </c>
      <c r="CT27" s="5">
        <v>0.22752</v>
      </c>
      <c r="CU27" s="2" t="s">
        <v>143</v>
      </c>
    </row>
    <row r="28" spans="1:99" s="2" customFormat="1" x14ac:dyDescent="0.25">
      <c r="A28" s="2" t="s">
        <v>367</v>
      </c>
      <c r="B28" s="2" t="s">
        <v>367</v>
      </c>
      <c r="C28" s="2" t="s">
        <v>368</v>
      </c>
      <c r="D28" s="2">
        <v>1953</v>
      </c>
      <c r="E28" s="2">
        <f t="shared" si="0"/>
        <v>62</v>
      </c>
      <c r="F28" s="2">
        <v>35</v>
      </c>
      <c r="G28" s="2">
        <v>40</v>
      </c>
      <c r="H28" s="2">
        <v>23700</v>
      </c>
      <c r="I28" s="2">
        <v>85000</v>
      </c>
      <c r="J28" s="2">
        <v>34000</v>
      </c>
      <c r="K28" s="2">
        <v>85000</v>
      </c>
      <c r="L28" s="2">
        <f t="shared" si="1"/>
        <v>3702591500</v>
      </c>
      <c r="M28" s="2">
        <v>3845</v>
      </c>
      <c r="N28" s="2">
        <f t="shared" si="2"/>
        <v>167488200</v>
      </c>
      <c r="O28" s="2">
        <f t="shared" si="3"/>
        <v>6.0078125</v>
      </c>
      <c r="P28" s="2">
        <f t="shared" si="4"/>
        <v>15560176.700000001</v>
      </c>
      <c r="Q28" s="2">
        <f t="shared" si="5"/>
        <v>15.560176700000001</v>
      </c>
      <c r="R28" s="2">
        <v>163</v>
      </c>
      <c r="S28" s="2">
        <f t="shared" si="6"/>
        <v>422.16836999999998</v>
      </c>
      <c r="T28" s="2">
        <f t="shared" si="7"/>
        <v>104320</v>
      </c>
      <c r="U28" s="2">
        <f t="shared" si="8"/>
        <v>4544440000</v>
      </c>
      <c r="V28" s="2">
        <v>225593.91673999999</v>
      </c>
      <c r="W28" s="2">
        <f t="shared" si="9"/>
        <v>68.761025822351996</v>
      </c>
      <c r="X28" s="2">
        <f t="shared" si="10"/>
        <v>42.726134267055556</v>
      </c>
      <c r="Y28" s="2">
        <f t="shared" si="11"/>
        <v>4.9173370365649021</v>
      </c>
      <c r="Z28" s="2">
        <f t="shared" si="12"/>
        <v>22.106581239753009</v>
      </c>
      <c r="AA28" s="2">
        <f t="shared" si="13"/>
        <v>1.6395751146529476</v>
      </c>
      <c r="AB28" s="2">
        <f t="shared" si="14"/>
        <v>1.8948498205502577</v>
      </c>
      <c r="AC28" s="2">
        <v>35</v>
      </c>
      <c r="AD28" s="2">
        <f t="shared" si="15"/>
        <v>0.63161660685008592</v>
      </c>
      <c r="AE28" s="2">
        <v>0.13059999999999999</v>
      </c>
      <c r="AF28" s="2">
        <f t="shared" si="16"/>
        <v>27.131339401820547</v>
      </c>
      <c r="AG28" s="2">
        <f t="shared" si="17"/>
        <v>0.15138223938434486</v>
      </c>
      <c r="AH28" s="2">
        <f t="shared" si="18"/>
        <v>0.37102527473680397</v>
      </c>
      <c r="AI28" s="2">
        <f t="shared" si="19"/>
        <v>1481036600</v>
      </c>
      <c r="AJ28" s="2">
        <f t="shared" si="20"/>
        <v>41938320</v>
      </c>
      <c r="AK28" s="2">
        <f t="shared" si="21"/>
        <v>41.938319999999997</v>
      </c>
      <c r="AL28" s="2" t="s">
        <v>369</v>
      </c>
      <c r="AM28" s="2" t="s">
        <v>135</v>
      </c>
      <c r="AN28" s="2" t="s">
        <v>370</v>
      </c>
      <c r="AO28" s="2" t="s">
        <v>371</v>
      </c>
      <c r="AP28" s="2" t="s">
        <v>372</v>
      </c>
      <c r="AQ28" s="2" t="s">
        <v>373</v>
      </c>
      <c r="AR28" s="2" t="s">
        <v>211</v>
      </c>
      <c r="AS28" s="2">
        <v>1</v>
      </c>
      <c r="AT28" s="2" t="s">
        <v>374</v>
      </c>
      <c r="AU28" s="2" t="s">
        <v>375</v>
      </c>
      <c r="AV28" s="2">
        <v>10</v>
      </c>
      <c r="AW28" s="5">
        <v>79</v>
      </c>
      <c r="AX28" s="5">
        <v>20</v>
      </c>
      <c r="AY28" s="5">
        <v>1</v>
      </c>
      <c r="AZ28" s="5">
        <v>2</v>
      </c>
      <c r="BA28" s="5">
        <v>11.1</v>
      </c>
      <c r="BB28" s="2">
        <v>0</v>
      </c>
      <c r="BC28" s="5">
        <v>0.4</v>
      </c>
      <c r="BD28" s="2">
        <v>0</v>
      </c>
      <c r="BE28" s="5">
        <v>0.3</v>
      </c>
      <c r="BF28" s="5">
        <v>1.4</v>
      </c>
      <c r="BG28" s="5">
        <v>0.5</v>
      </c>
      <c r="BH28" s="5">
        <v>1.6</v>
      </c>
      <c r="BI28" s="2">
        <v>0</v>
      </c>
      <c r="BJ28" s="2">
        <v>0</v>
      </c>
      <c r="BK28" s="5">
        <v>1.9</v>
      </c>
      <c r="BL28" s="5">
        <v>80.7</v>
      </c>
      <c r="BM28" s="2">
        <v>0</v>
      </c>
      <c r="BN28" s="5">
        <v>0.1</v>
      </c>
      <c r="BO28" s="5">
        <v>14843</v>
      </c>
      <c r="BP28" s="5">
        <v>1393</v>
      </c>
      <c r="BQ28" s="5">
        <v>193</v>
      </c>
      <c r="BR28" s="5">
        <v>18</v>
      </c>
      <c r="BS28" s="5">
        <v>0.46</v>
      </c>
      <c r="BT28" s="5">
        <v>0.04</v>
      </c>
      <c r="BU28" s="5">
        <v>16911</v>
      </c>
      <c r="BV28" s="5">
        <v>220</v>
      </c>
      <c r="BW28" s="5">
        <v>0.52</v>
      </c>
      <c r="BX28" s="5">
        <v>27109</v>
      </c>
      <c r="BY28" s="5">
        <v>4364</v>
      </c>
      <c r="BZ28" s="5">
        <v>352</v>
      </c>
      <c r="CA28" s="5">
        <v>57</v>
      </c>
      <c r="CB28" s="5">
        <v>244.62</v>
      </c>
      <c r="CC28" s="5">
        <v>39.880000000000003</v>
      </c>
      <c r="CD28" s="5">
        <v>3</v>
      </c>
      <c r="CE28" s="5">
        <v>3</v>
      </c>
      <c r="CF28" s="5">
        <v>85</v>
      </c>
      <c r="CG28" s="5">
        <v>79</v>
      </c>
      <c r="CH28" s="5">
        <v>9</v>
      </c>
      <c r="CI28" s="2">
        <v>0</v>
      </c>
      <c r="CJ28" s="5">
        <v>1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5">
        <v>2</v>
      </c>
      <c r="CR28" s="5">
        <v>17</v>
      </c>
      <c r="CS28" s="5">
        <v>1.38E-2</v>
      </c>
      <c r="CT28" s="5">
        <v>4.1059999999999999E-2</v>
      </c>
      <c r="CU28" s="2" t="s">
        <v>143</v>
      </c>
    </row>
    <row r="29" spans="1:99" s="2" customFormat="1" x14ac:dyDescent="0.25">
      <c r="A29" s="2" t="s">
        <v>376</v>
      </c>
      <c r="B29" s="2" t="s">
        <v>377</v>
      </c>
      <c r="C29" s="2" t="s">
        <v>378</v>
      </c>
      <c r="D29" s="2">
        <v>1966</v>
      </c>
      <c r="E29" s="2">
        <f t="shared" si="0"/>
        <v>49</v>
      </c>
      <c r="F29" s="2">
        <v>100</v>
      </c>
      <c r="G29" s="2">
        <v>135</v>
      </c>
      <c r="H29" s="2">
        <v>290000</v>
      </c>
      <c r="I29" s="2">
        <v>5097500</v>
      </c>
      <c r="J29" s="2">
        <v>4477000</v>
      </c>
      <c r="K29" s="2">
        <v>5097500</v>
      </c>
      <c r="L29" s="2">
        <f t="shared" si="1"/>
        <v>222046590250</v>
      </c>
      <c r="M29" s="2">
        <v>197660</v>
      </c>
      <c r="N29" s="2">
        <f t="shared" si="2"/>
        <v>8610069600</v>
      </c>
      <c r="O29" s="2">
        <f t="shared" si="3"/>
        <v>308.84375</v>
      </c>
      <c r="P29" s="2">
        <f t="shared" si="4"/>
        <v>799902347.60000002</v>
      </c>
      <c r="Q29" s="2">
        <f t="shared" si="5"/>
        <v>799.9023476000001</v>
      </c>
      <c r="R29" s="2">
        <v>7190</v>
      </c>
      <c r="S29" s="2">
        <f t="shared" si="6"/>
        <v>18622.0281</v>
      </c>
      <c r="T29" s="2">
        <f t="shared" si="7"/>
        <v>4601600</v>
      </c>
      <c r="U29" s="2">
        <f t="shared" si="8"/>
        <v>200457200000</v>
      </c>
      <c r="V29" s="2">
        <v>6673497.1265000002</v>
      </c>
      <c r="W29" s="2">
        <f t="shared" si="9"/>
        <v>2034.0819241571999</v>
      </c>
      <c r="X29" s="2">
        <f t="shared" si="10"/>
        <v>1263.920314776341</v>
      </c>
      <c r="Y29" s="2">
        <f t="shared" si="11"/>
        <v>20.288262059118985</v>
      </c>
      <c r="Z29" s="2">
        <f t="shared" si="12"/>
        <v>25.789174834312604</v>
      </c>
      <c r="AA29" s="2">
        <f t="shared" si="13"/>
        <v>0.36834029703090776</v>
      </c>
      <c r="AB29" s="2">
        <f t="shared" si="14"/>
        <v>0.77367524502937812</v>
      </c>
      <c r="AC29" s="2">
        <v>100</v>
      </c>
      <c r="AD29" s="2">
        <f t="shared" si="15"/>
        <v>0.25789174834312606</v>
      </c>
      <c r="AE29" s="2">
        <v>105.702</v>
      </c>
      <c r="AF29" s="2">
        <f t="shared" si="16"/>
        <v>23.280380451279974</v>
      </c>
      <c r="AG29" s="2">
        <f t="shared" si="17"/>
        <v>2.4630859324753923E-2</v>
      </c>
      <c r="AH29" s="2">
        <f t="shared" si="18"/>
        <v>0.14484975497375005</v>
      </c>
      <c r="AI29" s="2">
        <f t="shared" si="19"/>
        <v>195017672300</v>
      </c>
      <c r="AJ29" s="2">
        <f t="shared" si="20"/>
        <v>5522289960</v>
      </c>
      <c r="AK29" s="2">
        <f t="shared" si="21"/>
        <v>5522.2899600000001</v>
      </c>
      <c r="AL29" s="2" t="s">
        <v>379</v>
      </c>
      <c r="AM29" s="2" t="s">
        <v>380</v>
      </c>
      <c r="AN29" s="2" t="s">
        <v>381</v>
      </c>
      <c r="AO29" s="2" t="s">
        <v>382</v>
      </c>
      <c r="AP29" s="2" t="s">
        <v>383</v>
      </c>
      <c r="AQ29" s="2" t="s">
        <v>384</v>
      </c>
      <c r="AR29" s="2" t="s">
        <v>385</v>
      </c>
      <c r="AS29" s="2">
        <v>1</v>
      </c>
      <c r="AT29" s="2" t="s">
        <v>386</v>
      </c>
      <c r="AU29" s="2" t="s">
        <v>387</v>
      </c>
      <c r="AV29" s="2">
        <v>9</v>
      </c>
      <c r="AW29" s="5">
        <v>28</v>
      </c>
      <c r="AX29" s="5">
        <v>67</v>
      </c>
      <c r="AY29" s="5">
        <v>5</v>
      </c>
      <c r="AZ29" s="5">
        <v>0.3</v>
      </c>
      <c r="BA29" s="5">
        <v>9.6</v>
      </c>
      <c r="BB29" s="5">
        <v>0.1</v>
      </c>
      <c r="BC29" s="5">
        <v>0.1</v>
      </c>
      <c r="BD29" s="2">
        <v>0</v>
      </c>
      <c r="BE29" s="5">
        <v>0.2</v>
      </c>
      <c r="BF29" s="5">
        <v>23.7</v>
      </c>
      <c r="BG29" s="5">
        <v>15.7</v>
      </c>
      <c r="BH29" s="5">
        <v>28.4</v>
      </c>
      <c r="BI29" s="2">
        <v>0</v>
      </c>
      <c r="BJ29" s="2">
        <v>0</v>
      </c>
      <c r="BK29" s="5">
        <v>16.7</v>
      </c>
      <c r="BL29" s="5">
        <v>1.8</v>
      </c>
      <c r="BM29" s="2">
        <v>0</v>
      </c>
      <c r="BN29" s="5">
        <v>3.4</v>
      </c>
      <c r="BO29" s="5">
        <v>8024</v>
      </c>
      <c r="BP29" s="5">
        <v>2654</v>
      </c>
      <c r="BQ29" s="5">
        <v>46</v>
      </c>
      <c r="BR29" s="5">
        <v>15</v>
      </c>
      <c r="BS29" s="5">
        <v>0.18</v>
      </c>
      <c r="BT29" s="5">
        <v>0.06</v>
      </c>
      <c r="BU29" s="5">
        <v>11548</v>
      </c>
      <c r="BV29" s="5">
        <v>67</v>
      </c>
      <c r="BW29" s="5">
        <v>0.26</v>
      </c>
      <c r="BX29" s="5">
        <v>62885</v>
      </c>
      <c r="BY29" s="5">
        <v>10688</v>
      </c>
      <c r="BZ29" s="5">
        <v>363</v>
      </c>
      <c r="CA29" s="5">
        <v>62</v>
      </c>
      <c r="CB29" s="5">
        <v>0.67</v>
      </c>
      <c r="CC29" s="5">
        <v>0.12</v>
      </c>
      <c r="CD29" s="5">
        <v>6</v>
      </c>
      <c r="CE29" s="5">
        <v>4</v>
      </c>
      <c r="CF29" s="5">
        <v>30</v>
      </c>
      <c r="CG29" s="5">
        <v>15</v>
      </c>
      <c r="CH29" s="5">
        <v>21</v>
      </c>
      <c r="CI29" s="5">
        <v>20</v>
      </c>
      <c r="CJ29" s="5">
        <v>26</v>
      </c>
      <c r="CK29" s="5">
        <v>4</v>
      </c>
      <c r="CL29" s="5">
        <v>6</v>
      </c>
      <c r="CM29" s="2">
        <v>0</v>
      </c>
      <c r="CN29" s="2">
        <v>0</v>
      </c>
      <c r="CO29" s="2">
        <v>0</v>
      </c>
      <c r="CP29" s="2">
        <v>0</v>
      </c>
      <c r="CQ29" s="5">
        <v>19</v>
      </c>
      <c r="CR29" s="5">
        <v>48</v>
      </c>
      <c r="CS29" s="5">
        <v>0.72938000000000003</v>
      </c>
      <c r="CT29" s="5">
        <v>0.27550999999999998</v>
      </c>
      <c r="CU29" s="2" t="s">
        <v>143</v>
      </c>
    </row>
    <row r="30" spans="1:99" s="2" customFormat="1" x14ac:dyDescent="0.25">
      <c r="A30" s="2" t="s">
        <v>388</v>
      </c>
      <c r="B30" s="2" t="s">
        <v>389</v>
      </c>
      <c r="C30" s="2" t="s">
        <v>390</v>
      </c>
      <c r="D30" s="2">
        <v>1965</v>
      </c>
      <c r="E30" s="2">
        <f t="shared" si="0"/>
        <v>50</v>
      </c>
      <c r="F30" s="2">
        <v>31</v>
      </c>
      <c r="G30" s="2">
        <v>36</v>
      </c>
      <c r="H30" s="2">
        <v>45250</v>
      </c>
      <c r="I30" s="2">
        <v>49200</v>
      </c>
      <c r="J30" s="2">
        <v>25000</v>
      </c>
      <c r="K30" s="2">
        <v>49200</v>
      </c>
      <c r="L30" s="2">
        <f t="shared" si="1"/>
        <v>2143147080</v>
      </c>
      <c r="M30" s="2">
        <v>775</v>
      </c>
      <c r="N30" s="2">
        <f t="shared" si="2"/>
        <v>33759000</v>
      </c>
      <c r="O30" s="2">
        <f t="shared" si="3"/>
        <v>1.2109375</v>
      </c>
      <c r="P30" s="2">
        <f t="shared" si="4"/>
        <v>3136316.5</v>
      </c>
      <c r="Q30" s="2">
        <f t="shared" si="5"/>
        <v>3.1363165</v>
      </c>
      <c r="R30" s="2">
        <v>40.75</v>
      </c>
      <c r="S30" s="2">
        <f t="shared" si="6"/>
        <v>105.5420925</v>
      </c>
      <c r="T30" s="2">
        <f t="shared" si="7"/>
        <v>26080</v>
      </c>
      <c r="U30" s="2">
        <f t="shared" si="8"/>
        <v>1136110000</v>
      </c>
      <c r="V30" s="2">
        <v>140115.05609</v>
      </c>
      <c r="W30" s="2">
        <f t="shared" si="9"/>
        <v>42.707069096231997</v>
      </c>
      <c r="X30" s="2">
        <f t="shared" si="10"/>
        <v>26.536950933109463</v>
      </c>
      <c r="Y30" s="2">
        <f t="shared" si="11"/>
        <v>6.8027532326246236</v>
      </c>
      <c r="Z30" s="2">
        <f t="shared" si="12"/>
        <v>63.483725228827865</v>
      </c>
      <c r="AA30" s="2">
        <f t="shared" si="13"/>
        <v>1.3849294385391575</v>
      </c>
      <c r="AB30" s="2">
        <f t="shared" si="14"/>
        <v>6.143586312467213</v>
      </c>
      <c r="AC30" s="2">
        <v>31</v>
      </c>
      <c r="AD30" s="2">
        <f t="shared" si="15"/>
        <v>2.0478621041557377</v>
      </c>
      <c r="AE30" s="2">
        <v>48.528199999999998</v>
      </c>
      <c r="AF30" s="2">
        <f t="shared" si="16"/>
        <v>33.651612903225804</v>
      </c>
      <c r="AG30" s="2">
        <f t="shared" si="17"/>
        <v>0.96830698550969829</v>
      </c>
      <c r="AH30" s="2">
        <f t="shared" si="18"/>
        <v>0.10170627817232546</v>
      </c>
      <c r="AI30" s="2">
        <f t="shared" si="19"/>
        <v>1088997500</v>
      </c>
      <c r="AJ30" s="2">
        <f t="shared" si="20"/>
        <v>30837000</v>
      </c>
      <c r="AK30" s="2">
        <f t="shared" si="21"/>
        <v>30.837</v>
      </c>
      <c r="AL30" s="2" t="s">
        <v>391</v>
      </c>
      <c r="AM30" s="2" t="s">
        <v>135</v>
      </c>
      <c r="AN30" s="2" t="s">
        <v>392</v>
      </c>
      <c r="AO30" s="2" t="s">
        <v>393</v>
      </c>
      <c r="AP30" s="2" t="s">
        <v>394</v>
      </c>
      <c r="AQ30" s="2" t="s">
        <v>199</v>
      </c>
      <c r="AR30" s="2" t="s">
        <v>395</v>
      </c>
      <c r="AS30" s="2">
        <v>1</v>
      </c>
      <c r="AT30" s="2" t="s">
        <v>396</v>
      </c>
      <c r="AU30" s="2" t="s">
        <v>397</v>
      </c>
      <c r="AV30" s="2">
        <v>9</v>
      </c>
      <c r="AW30" s="5">
        <v>95</v>
      </c>
      <c r="AX30" s="5">
        <v>5</v>
      </c>
      <c r="AY30" s="2">
        <v>0</v>
      </c>
      <c r="AZ30" s="5">
        <v>8.4</v>
      </c>
      <c r="BA30" s="5">
        <v>3.7</v>
      </c>
      <c r="BB30" s="5">
        <v>0.1</v>
      </c>
      <c r="BC30" s="5">
        <v>0.4</v>
      </c>
      <c r="BD30" s="2">
        <v>0</v>
      </c>
      <c r="BE30" s="5">
        <v>0.3</v>
      </c>
      <c r="BF30" s="5">
        <v>13.8</v>
      </c>
      <c r="BG30" s="5">
        <v>48.7</v>
      </c>
      <c r="BH30" s="5">
        <v>18.8</v>
      </c>
      <c r="BI30" s="2">
        <v>0</v>
      </c>
      <c r="BJ30" s="2">
        <v>0</v>
      </c>
      <c r="BK30" s="5">
        <v>2.4</v>
      </c>
      <c r="BL30" s="5">
        <v>1.3</v>
      </c>
      <c r="BM30" s="2">
        <v>0</v>
      </c>
      <c r="BN30" s="5">
        <v>2.1</v>
      </c>
      <c r="BO30" s="5">
        <v>23354</v>
      </c>
      <c r="BP30" s="5">
        <v>6887</v>
      </c>
      <c r="BQ30" s="5">
        <v>95</v>
      </c>
      <c r="BR30" s="5">
        <v>28</v>
      </c>
      <c r="BS30" s="5">
        <v>0.2</v>
      </c>
      <c r="BT30" s="5">
        <v>0.06</v>
      </c>
      <c r="BU30" s="5">
        <v>32312</v>
      </c>
      <c r="BV30" s="5">
        <v>131</v>
      </c>
      <c r="BW30" s="5">
        <v>0.27</v>
      </c>
      <c r="BX30" s="5">
        <v>55329</v>
      </c>
      <c r="BY30" s="5">
        <v>6024</v>
      </c>
      <c r="BZ30" s="5">
        <v>224</v>
      </c>
      <c r="CA30" s="5">
        <v>24</v>
      </c>
      <c r="CB30" s="5">
        <v>1.28</v>
      </c>
      <c r="CC30" s="5">
        <v>0.14000000000000001</v>
      </c>
      <c r="CD30" s="5">
        <v>8</v>
      </c>
      <c r="CE30" s="5">
        <v>8</v>
      </c>
      <c r="CF30" s="5">
        <v>12</v>
      </c>
      <c r="CG30" s="5">
        <v>7</v>
      </c>
      <c r="CH30" s="5">
        <v>39</v>
      </c>
      <c r="CI30" s="5">
        <v>37</v>
      </c>
      <c r="CJ30" s="5">
        <v>70</v>
      </c>
      <c r="CK30" s="5">
        <v>4</v>
      </c>
      <c r="CL30" s="5">
        <v>8</v>
      </c>
      <c r="CM30" s="2">
        <v>0</v>
      </c>
      <c r="CN30" s="2">
        <v>0</v>
      </c>
      <c r="CO30" s="2">
        <v>0</v>
      </c>
      <c r="CP30" s="2">
        <v>0</v>
      </c>
      <c r="CQ30" s="5">
        <v>1</v>
      </c>
      <c r="CR30" s="5">
        <v>7</v>
      </c>
      <c r="CS30" s="5">
        <v>0.92842000000000002</v>
      </c>
      <c r="CT30" s="5">
        <v>0.92405999999999999</v>
      </c>
      <c r="CU30" s="2" t="s">
        <v>143</v>
      </c>
    </row>
    <row r="31" spans="1:99" s="2" customFormat="1" x14ac:dyDescent="0.25">
      <c r="A31" s="2" t="s">
        <v>398</v>
      </c>
      <c r="B31" s="2" t="s">
        <v>399</v>
      </c>
      <c r="C31" s="2" t="s">
        <v>400</v>
      </c>
      <c r="D31" s="2">
        <v>1974</v>
      </c>
      <c r="E31" s="2">
        <f t="shared" si="0"/>
        <v>41</v>
      </c>
      <c r="F31" s="2">
        <v>21</v>
      </c>
      <c r="G31" s="2">
        <v>24</v>
      </c>
      <c r="H31" s="2">
        <v>1530</v>
      </c>
      <c r="I31" s="2">
        <v>5495</v>
      </c>
      <c r="J31" s="2">
        <v>1558</v>
      </c>
      <c r="K31" s="2">
        <v>5495</v>
      </c>
      <c r="L31" s="2">
        <f t="shared" si="1"/>
        <v>239361650.5</v>
      </c>
      <c r="M31" s="2">
        <v>432</v>
      </c>
      <c r="N31" s="2">
        <f t="shared" si="2"/>
        <v>18817920</v>
      </c>
      <c r="O31" s="2">
        <f t="shared" si="3"/>
        <v>0.67500000000000004</v>
      </c>
      <c r="P31" s="2">
        <f t="shared" si="4"/>
        <v>1748243.52</v>
      </c>
      <c r="Q31" s="2">
        <f t="shared" si="5"/>
        <v>1.7482435200000002</v>
      </c>
      <c r="R31" s="2">
        <v>7.45</v>
      </c>
      <c r="S31" s="2">
        <f t="shared" si="6"/>
        <v>19.2954255</v>
      </c>
      <c r="T31" s="2">
        <f t="shared" si="7"/>
        <v>4768</v>
      </c>
      <c r="U31" s="2">
        <f t="shared" si="8"/>
        <v>207706000</v>
      </c>
      <c r="V31" s="2">
        <v>46795.027349000004</v>
      </c>
      <c r="W31" s="2">
        <f t="shared" si="9"/>
        <v>14.263124335975201</v>
      </c>
      <c r="X31" s="2">
        <f t="shared" si="10"/>
        <v>8.8626974097365068</v>
      </c>
      <c r="Y31" s="2">
        <f t="shared" si="11"/>
        <v>3.0430465484356595</v>
      </c>
      <c r="Z31" s="2">
        <f t="shared" si="12"/>
        <v>12.719878206518043</v>
      </c>
      <c r="AA31" s="2">
        <f t="shared" si="13"/>
        <v>7.4219000706014642</v>
      </c>
      <c r="AB31" s="2">
        <f t="shared" si="14"/>
        <v>1.8171254580740059</v>
      </c>
      <c r="AC31" s="2">
        <v>21</v>
      </c>
      <c r="AD31" s="2">
        <f t="shared" si="15"/>
        <v>0.60570848602466876</v>
      </c>
      <c r="AE31" s="2">
        <v>97.407399999999996</v>
      </c>
      <c r="AF31" s="2">
        <f t="shared" si="16"/>
        <v>11.037037037037036</v>
      </c>
      <c r="AG31" s="2">
        <f t="shared" si="17"/>
        <v>0.25986188980179115</v>
      </c>
      <c r="AH31" s="2">
        <f t="shared" si="18"/>
        <v>0.90970872852798446</v>
      </c>
      <c r="AI31" s="2">
        <f t="shared" si="19"/>
        <v>67866324.200000003</v>
      </c>
      <c r="AJ31" s="2">
        <f t="shared" si="20"/>
        <v>1921761.84</v>
      </c>
      <c r="AK31" s="2">
        <f t="shared" si="21"/>
        <v>1.9217618400000001</v>
      </c>
      <c r="AL31" s="2" t="s">
        <v>401</v>
      </c>
      <c r="AM31" s="2" t="s">
        <v>135</v>
      </c>
      <c r="AN31" s="2" t="s">
        <v>402</v>
      </c>
      <c r="AO31" s="2" t="s">
        <v>403</v>
      </c>
      <c r="AP31" s="2" t="s">
        <v>404</v>
      </c>
      <c r="AQ31" s="2" t="s">
        <v>405</v>
      </c>
      <c r="AR31" s="2" t="s">
        <v>406</v>
      </c>
      <c r="AS31" s="2">
        <v>1</v>
      </c>
      <c r="AT31" s="2" t="s">
        <v>407</v>
      </c>
      <c r="AU31" s="2" t="s">
        <v>408</v>
      </c>
      <c r="AV31" s="2">
        <v>9</v>
      </c>
      <c r="AW31" s="5">
        <v>71</v>
      </c>
      <c r="AX31" s="5">
        <v>28</v>
      </c>
      <c r="AY31" s="5">
        <v>1</v>
      </c>
      <c r="AZ31" s="5">
        <v>2.2999999999999998</v>
      </c>
      <c r="BA31" s="5">
        <v>29.5</v>
      </c>
      <c r="BB31" s="2">
        <v>0</v>
      </c>
      <c r="BC31" s="5">
        <v>0.1</v>
      </c>
      <c r="BD31" s="5">
        <v>0.1</v>
      </c>
      <c r="BE31" s="5">
        <v>0.5</v>
      </c>
      <c r="BF31" s="5">
        <v>7</v>
      </c>
      <c r="BG31" s="5">
        <v>39</v>
      </c>
      <c r="BH31" s="5">
        <v>9.8000000000000007</v>
      </c>
      <c r="BI31" s="2">
        <v>0</v>
      </c>
      <c r="BJ31" s="5">
        <v>0.1</v>
      </c>
      <c r="BK31" s="5">
        <v>2.1</v>
      </c>
      <c r="BL31" s="5">
        <v>2.5</v>
      </c>
      <c r="BM31" s="2">
        <v>0</v>
      </c>
      <c r="BN31" s="5">
        <v>7</v>
      </c>
      <c r="BO31" s="5">
        <v>10420</v>
      </c>
      <c r="BP31" s="5">
        <v>2743</v>
      </c>
      <c r="BQ31" s="5">
        <v>96</v>
      </c>
      <c r="BR31" s="5">
        <v>25</v>
      </c>
      <c r="BS31" s="5">
        <v>0.19</v>
      </c>
      <c r="BT31" s="5">
        <v>0.05</v>
      </c>
      <c r="BU31" s="5">
        <v>15513</v>
      </c>
      <c r="BV31" s="5">
        <v>142</v>
      </c>
      <c r="BW31" s="5">
        <v>0.28000000000000003</v>
      </c>
      <c r="BX31" s="5">
        <v>39349</v>
      </c>
      <c r="BY31" s="5">
        <v>3236</v>
      </c>
      <c r="BZ31" s="5">
        <v>361</v>
      </c>
      <c r="CA31" s="5">
        <v>30</v>
      </c>
      <c r="CB31" s="5">
        <v>0.46</v>
      </c>
      <c r="CC31" s="5">
        <v>0.04</v>
      </c>
      <c r="CD31" s="5">
        <v>3</v>
      </c>
      <c r="CE31" s="5">
        <v>5</v>
      </c>
      <c r="CF31" s="5">
        <v>9</v>
      </c>
      <c r="CG31" s="5">
        <v>9</v>
      </c>
      <c r="CH31" s="5">
        <v>49</v>
      </c>
      <c r="CI31" s="5">
        <v>25</v>
      </c>
      <c r="CJ31" s="5">
        <v>53</v>
      </c>
      <c r="CK31" s="5">
        <v>12</v>
      </c>
      <c r="CL31" s="5">
        <v>29</v>
      </c>
      <c r="CM31" s="2">
        <v>0</v>
      </c>
      <c r="CN31" s="2">
        <v>0</v>
      </c>
      <c r="CO31" s="2">
        <v>0</v>
      </c>
      <c r="CP31" s="2">
        <v>0</v>
      </c>
      <c r="CQ31" s="5">
        <v>1</v>
      </c>
      <c r="CR31" s="5">
        <v>5</v>
      </c>
      <c r="CS31" s="5">
        <v>0.59552000000000005</v>
      </c>
      <c r="CT31" s="5">
        <v>7.4840000000000004E-2</v>
      </c>
      <c r="CU31" s="2" t="s">
        <v>143</v>
      </c>
    </row>
    <row r="32" spans="1:99" s="2" customFormat="1" x14ac:dyDescent="0.25">
      <c r="A32" s="2" t="s">
        <v>409</v>
      </c>
      <c r="B32" s="2" t="s">
        <v>410</v>
      </c>
      <c r="C32" s="2" t="s">
        <v>411</v>
      </c>
      <c r="D32" s="2">
        <v>1972</v>
      </c>
      <c r="E32" s="2">
        <f t="shared" si="0"/>
        <v>43</v>
      </c>
      <c r="F32" s="2">
        <v>36</v>
      </c>
      <c r="G32" s="2">
        <v>42</v>
      </c>
      <c r="H32" s="2">
        <v>23510</v>
      </c>
      <c r="I32" s="2">
        <v>45250</v>
      </c>
      <c r="J32" s="2">
        <v>25000</v>
      </c>
      <c r="K32" s="2">
        <v>45250</v>
      </c>
      <c r="L32" s="2">
        <f t="shared" si="1"/>
        <v>1971085475</v>
      </c>
      <c r="M32" s="2">
        <v>1920</v>
      </c>
      <c r="N32" s="2">
        <f t="shared" si="2"/>
        <v>83635200</v>
      </c>
      <c r="O32" s="2">
        <f t="shared" si="3"/>
        <v>3</v>
      </c>
      <c r="P32" s="2">
        <f t="shared" si="4"/>
        <v>7769971.2000000002</v>
      </c>
      <c r="Q32" s="2">
        <f t="shared" si="5"/>
        <v>7.7699712000000005</v>
      </c>
      <c r="R32" s="2">
        <v>34.9</v>
      </c>
      <c r="S32" s="2">
        <f t="shared" si="6"/>
        <v>90.390650999999991</v>
      </c>
      <c r="T32" s="2">
        <f t="shared" si="7"/>
        <v>22336</v>
      </c>
      <c r="U32" s="2">
        <f t="shared" si="8"/>
        <v>973012000</v>
      </c>
      <c r="V32" s="2">
        <v>199970.62880999999</v>
      </c>
      <c r="W32" s="2">
        <f t="shared" si="9"/>
        <v>60.951047661287994</v>
      </c>
      <c r="X32" s="2">
        <f t="shared" si="10"/>
        <v>37.873237272841138</v>
      </c>
      <c r="Y32" s="2">
        <f t="shared" si="11"/>
        <v>6.1683124097072355</v>
      </c>
      <c r="Z32" s="2">
        <f t="shared" si="12"/>
        <v>23.567654229319711</v>
      </c>
      <c r="AA32" s="2">
        <f t="shared" si="13"/>
        <v>1.9765556850954371</v>
      </c>
      <c r="AB32" s="2">
        <f t="shared" si="14"/>
        <v>1.9639711857766424</v>
      </c>
      <c r="AC32" s="2">
        <v>36</v>
      </c>
      <c r="AD32" s="2">
        <f t="shared" si="15"/>
        <v>0.65465706192554751</v>
      </c>
      <c r="AE32" s="2" t="s">
        <v>135</v>
      </c>
      <c r="AF32" s="2">
        <f t="shared" si="16"/>
        <v>11.633333333333333</v>
      </c>
      <c r="AG32" s="2">
        <f t="shared" si="17"/>
        <v>0.22838483158136549</v>
      </c>
      <c r="AH32" s="2">
        <f t="shared" si="18"/>
        <v>0.25196910205272888</v>
      </c>
      <c r="AI32" s="2">
        <f t="shared" si="19"/>
        <v>1088997500</v>
      </c>
      <c r="AJ32" s="2">
        <f t="shared" si="20"/>
        <v>30837000</v>
      </c>
      <c r="AK32" s="2">
        <f t="shared" si="21"/>
        <v>30.837</v>
      </c>
      <c r="AL32" s="2" t="s">
        <v>412</v>
      </c>
      <c r="AM32" s="2" t="s">
        <v>413</v>
      </c>
      <c r="AN32" s="2" t="s">
        <v>414</v>
      </c>
      <c r="AO32" s="2" t="s">
        <v>415</v>
      </c>
      <c r="AP32" s="2" t="s">
        <v>135</v>
      </c>
      <c r="AQ32" s="2" t="s">
        <v>135</v>
      </c>
      <c r="AR32" s="2" t="s">
        <v>135</v>
      </c>
      <c r="AS32" s="2">
        <v>0</v>
      </c>
      <c r="AT32" s="2" t="s">
        <v>135</v>
      </c>
      <c r="AU32" s="2" t="s">
        <v>135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143</v>
      </c>
    </row>
    <row r="33" spans="1:99" s="2" customFormat="1" x14ac:dyDescent="0.25">
      <c r="A33" s="2" t="s">
        <v>416</v>
      </c>
      <c r="C33" s="2" t="s">
        <v>417</v>
      </c>
      <c r="D33" s="2">
        <v>1937</v>
      </c>
      <c r="E33" s="2">
        <f t="shared" si="0"/>
        <v>78</v>
      </c>
      <c r="F33" s="2">
        <v>25</v>
      </c>
      <c r="G33" s="2">
        <v>28</v>
      </c>
      <c r="H33" s="2">
        <v>20000</v>
      </c>
      <c r="I33" s="2">
        <v>43000</v>
      </c>
      <c r="J33" s="2">
        <v>7506</v>
      </c>
      <c r="K33" s="2">
        <v>43000</v>
      </c>
      <c r="L33" s="2">
        <f t="shared" si="1"/>
        <v>1873075700</v>
      </c>
      <c r="M33" s="2">
        <v>2350</v>
      </c>
      <c r="N33" s="2">
        <f t="shared" si="2"/>
        <v>102366000</v>
      </c>
      <c r="O33" s="2">
        <f t="shared" si="3"/>
        <v>3.671875</v>
      </c>
      <c r="P33" s="2">
        <f t="shared" si="4"/>
        <v>9510121</v>
      </c>
      <c r="Q33" s="2">
        <f t="shared" si="5"/>
        <v>9.5101209999999998</v>
      </c>
      <c r="R33" s="2">
        <v>443</v>
      </c>
      <c r="S33" s="2">
        <f t="shared" si="6"/>
        <v>1147.3655699999999</v>
      </c>
      <c r="T33" s="2">
        <f t="shared" si="7"/>
        <v>283520</v>
      </c>
      <c r="U33" s="2">
        <f t="shared" si="8"/>
        <v>12350840000</v>
      </c>
      <c r="V33" s="2">
        <v>145505.05828999999</v>
      </c>
      <c r="W33" s="2">
        <f t="shared" si="9"/>
        <v>44.349941766791993</v>
      </c>
      <c r="X33" s="2">
        <f t="shared" si="10"/>
        <v>27.557785009776257</v>
      </c>
      <c r="Y33" s="2">
        <f t="shared" si="11"/>
        <v>4.0569058010078907</v>
      </c>
      <c r="Z33" s="2">
        <f t="shared" si="12"/>
        <v>18.297830334290683</v>
      </c>
      <c r="AA33" s="2">
        <f t="shared" si="13"/>
        <v>4.7901860508104184</v>
      </c>
      <c r="AB33" s="2">
        <f t="shared" si="14"/>
        <v>2.1957396401148821</v>
      </c>
      <c r="AC33" s="2">
        <v>25</v>
      </c>
      <c r="AD33" s="2">
        <f t="shared" si="15"/>
        <v>0.73191321337162729</v>
      </c>
      <c r="AE33" s="2">
        <v>401.036</v>
      </c>
      <c r="AF33" s="2">
        <f t="shared" si="16"/>
        <v>120.64680851063829</v>
      </c>
      <c r="AG33" s="2">
        <f t="shared" si="17"/>
        <v>0.16027551391235204</v>
      </c>
      <c r="AH33" s="2">
        <f t="shared" si="18"/>
        <v>1.0271771989073892</v>
      </c>
      <c r="AI33" s="2">
        <f t="shared" si="19"/>
        <v>326960609.40000004</v>
      </c>
      <c r="AJ33" s="2">
        <f t="shared" si="20"/>
        <v>9258500.8800000008</v>
      </c>
      <c r="AK33" s="2">
        <f t="shared" si="21"/>
        <v>9.2585008800000015</v>
      </c>
      <c r="AL33" s="2" t="s">
        <v>418</v>
      </c>
      <c r="AM33" s="2" t="s">
        <v>419</v>
      </c>
      <c r="AN33" s="2" t="s">
        <v>420</v>
      </c>
      <c r="AO33" s="2" t="s">
        <v>421</v>
      </c>
      <c r="AP33" s="2" t="s">
        <v>422</v>
      </c>
      <c r="AQ33" s="2" t="s">
        <v>228</v>
      </c>
      <c r="AR33" s="2" t="s">
        <v>423</v>
      </c>
      <c r="AS33" s="2">
        <v>2</v>
      </c>
      <c r="AT33" s="2" t="s">
        <v>424</v>
      </c>
      <c r="AU33" s="2" t="s">
        <v>425</v>
      </c>
      <c r="AV33" s="2">
        <v>9</v>
      </c>
      <c r="AW33" s="5">
        <v>25</v>
      </c>
      <c r="AX33" s="5">
        <v>73</v>
      </c>
      <c r="AY33" s="5">
        <v>3</v>
      </c>
      <c r="AZ33" s="5">
        <v>0.2</v>
      </c>
      <c r="BA33" s="5">
        <v>6.6</v>
      </c>
      <c r="BB33" s="2">
        <v>0</v>
      </c>
      <c r="BC33" s="2">
        <v>0</v>
      </c>
      <c r="BD33" s="2">
        <v>0</v>
      </c>
      <c r="BE33" s="2">
        <v>0</v>
      </c>
      <c r="BF33" s="5">
        <v>13.9</v>
      </c>
      <c r="BG33" s="5">
        <v>53.7</v>
      </c>
      <c r="BH33" s="5">
        <v>20.9</v>
      </c>
      <c r="BI33" s="2">
        <v>0</v>
      </c>
      <c r="BJ33" s="2">
        <v>0</v>
      </c>
      <c r="BK33" s="5">
        <v>2.5</v>
      </c>
      <c r="BL33" s="5">
        <v>1.3</v>
      </c>
      <c r="BM33" s="2">
        <v>0</v>
      </c>
      <c r="BN33" s="5">
        <v>0.8</v>
      </c>
      <c r="BO33" s="5">
        <v>58422</v>
      </c>
      <c r="BP33" s="5">
        <v>20386</v>
      </c>
      <c r="BQ33" s="5">
        <v>59</v>
      </c>
      <c r="BR33" s="5">
        <v>21</v>
      </c>
      <c r="BS33" s="5">
        <v>0.19</v>
      </c>
      <c r="BT33" s="5">
        <v>7.0000000000000007E-2</v>
      </c>
      <c r="BU33" s="5">
        <v>75469</v>
      </c>
      <c r="BV33" s="5">
        <v>76</v>
      </c>
      <c r="BW33" s="5">
        <v>0.24</v>
      </c>
      <c r="BX33" s="5">
        <v>196769</v>
      </c>
      <c r="BY33" s="5">
        <v>40525</v>
      </c>
      <c r="BZ33" s="5">
        <v>198</v>
      </c>
      <c r="CA33" s="5">
        <v>41</v>
      </c>
      <c r="CB33" s="5">
        <v>0.55000000000000004</v>
      </c>
      <c r="CC33" s="5">
        <v>0.12</v>
      </c>
      <c r="CD33" s="5">
        <v>6</v>
      </c>
      <c r="CE33" s="5">
        <v>3</v>
      </c>
      <c r="CF33" s="5">
        <v>6</v>
      </c>
      <c r="CG33" s="5">
        <v>3</v>
      </c>
      <c r="CH33" s="5">
        <v>30</v>
      </c>
      <c r="CI33" s="5">
        <v>45</v>
      </c>
      <c r="CJ33" s="5">
        <v>56</v>
      </c>
      <c r="CK33" s="5">
        <v>2</v>
      </c>
      <c r="CL33" s="5">
        <v>3</v>
      </c>
      <c r="CM33" s="2">
        <v>0</v>
      </c>
      <c r="CN33" s="2">
        <v>0</v>
      </c>
      <c r="CO33" s="2">
        <v>0</v>
      </c>
      <c r="CP33" s="2">
        <v>0</v>
      </c>
      <c r="CQ33" s="5">
        <v>12</v>
      </c>
      <c r="CR33" s="5">
        <v>35</v>
      </c>
      <c r="CS33" s="5">
        <v>0.67386999999999997</v>
      </c>
      <c r="CT33" s="5">
        <v>0.16980000000000001</v>
      </c>
      <c r="CU33" s="2" t="s">
        <v>143</v>
      </c>
    </row>
    <row r="34" spans="1:99" s="2" customFormat="1" x14ac:dyDescent="0.25">
      <c r="A34" s="2" t="s">
        <v>426</v>
      </c>
      <c r="C34" s="2" t="s">
        <v>427</v>
      </c>
      <c r="D34" s="2">
        <v>1955</v>
      </c>
      <c r="E34" s="2">
        <f t="shared" si="0"/>
        <v>60</v>
      </c>
      <c r="F34" s="2">
        <v>8</v>
      </c>
      <c r="G34" s="2">
        <v>12</v>
      </c>
      <c r="H34" s="2">
        <v>1029</v>
      </c>
      <c r="I34" s="2">
        <v>94</v>
      </c>
      <c r="J34" s="2">
        <v>63</v>
      </c>
      <c r="K34" s="2">
        <v>94</v>
      </c>
      <c r="L34" s="2">
        <f t="shared" si="1"/>
        <v>4094630.6</v>
      </c>
      <c r="M34" s="2">
        <v>1071.0881968000001</v>
      </c>
      <c r="N34" s="2">
        <f t="shared" si="2"/>
        <v>46656601.852608003</v>
      </c>
      <c r="O34" s="2">
        <f t="shared" si="3"/>
        <v>1.6735753075000002</v>
      </c>
      <c r="P34" s="2">
        <f t="shared" si="4"/>
        <v>4334543.9801020483</v>
      </c>
      <c r="Q34" s="2">
        <f t="shared" si="5"/>
        <v>4.3345439801020484</v>
      </c>
      <c r="R34" s="2">
        <v>0</v>
      </c>
      <c r="S34" s="2">
        <f t="shared" si="6"/>
        <v>0</v>
      </c>
      <c r="T34" s="2">
        <f t="shared" si="7"/>
        <v>0</v>
      </c>
      <c r="U34" s="2">
        <f t="shared" si="8"/>
        <v>0</v>
      </c>
      <c r="V34" s="2">
        <v>78715.576073000004</v>
      </c>
      <c r="W34" s="2">
        <f t="shared" si="9"/>
        <v>23.992507587050401</v>
      </c>
      <c r="X34" s="2">
        <f t="shared" si="10"/>
        <v>14.908257814769764</v>
      </c>
      <c r="Y34" s="2">
        <f t="shared" si="11"/>
        <v>3.250864178775132</v>
      </c>
      <c r="Z34" s="2">
        <f t="shared" si="12"/>
        <v>8.7761012105752378E-2</v>
      </c>
      <c r="AA34" s="2">
        <f t="shared" si="13"/>
        <v>308.74716555007359</v>
      </c>
      <c r="AB34" s="2">
        <f t="shared" si="14"/>
        <v>3.2910379539657142E-2</v>
      </c>
      <c r="AC34" s="2">
        <v>8</v>
      </c>
      <c r="AD34" s="2">
        <f t="shared" si="15"/>
        <v>1.0970126513219047E-2</v>
      </c>
      <c r="AE34" s="2">
        <v>41.299399999999999</v>
      </c>
      <c r="AF34" s="2">
        <f t="shared" si="16"/>
        <v>0</v>
      </c>
      <c r="AG34" s="2">
        <f t="shared" si="17"/>
        <v>1.1386507047635738E-3</v>
      </c>
      <c r="AH34" s="2">
        <f t="shared" si="18"/>
        <v>55.779003630740021</v>
      </c>
      <c r="AI34" s="2">
        <f t="shared" si="19"/>
        <v>2744273.7</v>
      </c>
      <c r="AJ34" s="2">
        <f t="shared" si="20"/>
        <v>77709.240000000005</v>
      </c>
      <c r="AK34" s="2">
        <f t="shared" si="21"/>
        <v>7.7709239999999999E-2</v>
      </c>
      <c r="AL34" s="2" t="s">
        <v>428</v>
      </c>
      <c r="AM34" s="2" t="s">
        <v>135</v>
      </c>
      <c r="AN34" s="2" t="s">
        <v>135</v>
      </c>
      <c r="AO34" s="2" t="s">
        <v>135</v>
      </c>
      <c r="AP34" s="2" t="s">
        <v>429</v>
      </c>
      <c r="AQ34" s="2" t="s">
        <v>430</v>
      </c>
      <c r="AR34" s="2" t="s">
        <v>431</v>
      </c>
      <c r="AS34" s="2">
        <v>1</v>
      </c>
      <c r="AT34" s="2" t="s">
        <v>432</v>
      </c>
      <c r="AU34" s="2" t="s">
        <v>433</v>
      </c>
      <c r="AV34" s="2">
        <v>10</v>
      </c>
      <c r="AW34" s="5">
        <v>48</v>
      </c>
      <c r="AX34" s="5">
        <v>49</v>
      </c>
      <c r="AY34" s="5">
        <v>3</v>
      </c>
      <c r="AZ34" s="5">
        <v>0.9</v>
      </c>
      <c r="BA34" s="5">
        <v>24.8</v>
      </c>
      <c r="BB34" s="5">
        <v>4</v>
      </c>
      <c r="BC34" s="5">
        <v>10.7</v>
      </c>
      <c r="BD34" s="5">
        <v>0.7</v>
      </c>
      <c r="BE34" s="5">
        <v>4.3</v>
      </c>
      <c r="BF34" s="5">
        <v>21.5</v>
      </c>
      <c r="BG34" s="5">
        <v>0.3</v>
      </c>
      <c r="BH34" s="5">
        <v>2.6</v>
      </c>
      <c r="BI34" s="2">
        <v>0</v>
      </c>
      <c r="BJ34" s="5">
        <v>1</v>
      </c>
      <c r="BK34" s="5">
        <v>23.7</v>
      </c>
      <c r="BL34" s="5">
        <v>5.2</v>
      </c>
      <c r="BM34" s="2">
        <v>0</v>
      </c>
      <c r="BN34" s="5">
        <v>0.3</v>
      </c>
      <c r="BO34" s="5">
        <v>19442</v>
      </c>
      <c r="BP34" s="5">
        <v>1506</v>
      </c>
      <c r="BQ34" s="5">
        <v>319</v>
      </c>
      <c r="BR34" s="5">
        <v>25</v>
      </c>
      <c r="BS34" s="5">
        <v>0.59</v>
      </c>
      <c r="BT34" s="5">
        <v>0.05</v>
      </c>
      <c r="BU34" s="5">
        <v>22956</v>
      </c>
      <c r="BV34" s="5">
        <v>376</v>
      </c>
      <c r="BW34" s="5">
        <v>0.7</v>
      </c>
      <c r="BX34" s="5">
        <v>52216</v>
      </c>
      <c r="BY34" s="5">
        <v>5838</v>
      </c>
      <c r="BZ34" s="5">
        <v>856</v>
      </c>
      <c r="CA34" s="5">
        <v>96</v>
      </c>
      <c r="CB34" s="5">
        <v>1.43</v>
      </c>
      <c r="CC34" s="5">
        <v>0.17</v>
      </c>
      <c r="CD34" s="5">
        <v>29</v>
      </c>
      <c r="CE34" s="5">
        <v>30</v>
      </c>
      <c r="CF34" s="5">
        <v>34</v>
      </c>
      <c r="CG34" s="5">
        <v>27</v>
      </c>
      <c r="CH34" s="5">
        <v>24</v>
      </c>
      <c r="CI34" s="5">
        <v>5</v>
      </c>
      <c r="CJ34" s="5">
        <v>9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5">
        <v>1</v>
      </c>
      <c r="CQ34" s="5">
        <v>8</v>
      </c>
      <c r="CR34" s="5">
        <v>33</v>
      </c>
      <c r="CS34" s="5">
        <v>0.42227999999999999</v>
      </c>
      <c r="CT34" s="5">
        <v>3.168E-2</v>
      </c>
      <c r="CU34" s="2" t="s">
        <v>277</v>
      </c>
    </row>
    <row r="35" spans="1:99" s="2" customFormat="1" x14ac:dyDescent="0.25">
      <c r="A35" s="2" t="s">
        <v>434</v>
      </c>
      <c r="B35" s="2" t="s">
        <v>435</v>
      </c>
      <c r="C35" s="2" t="s">
        <v>436</v>
      </c>
      <c r="D35" s="2">
        <v>1940</v>
      </c>
      <c r="E35" s="2">
        <f t="shared" si="0"/>
        <v>75</v>
      </c>
      <c r="F35" s="2">
        <v>10</v>
      </c>
      <c r="G35" s="2">
        <v>10</v>
      </c>
      <c r="H35" s="2">
        <v>150</v>
      </c>
      <c r="I35" s="2">
        <v>3300</v>
      </c>
      <c r="J35" s="2">
        <v>1800</v>
      </c>
      <c r="K35" s="2">
        <v>3300</v>
      </c>
      <c r="L35" s="2">
        <f t="shared" si="1"/>
        <v>143747670</v>
      </c>
      <c r="M35" s="2">
        <v>600</v>
      </c>
      <c r="N35" s="2">
        <f t="shared" si="2"/>
        <v>26136000</v>
      </c>
      <c r="O35" s="2">
        <f t="shared" si="3"/>
        <v>0.9375</v>
      </c>
      <c r="P35" s="2">
        <f t="shared" si="4"/>
        <v>2428116</v>
      </c>
      <c r="Q35" s="2">
        <f t="shared" si="5"/>
        <v>2.4281160000000002</v>
      </c>
      <c r="R35" s="2">
        <v>15.6</v>
      </c>
      <c r="S35" s="2">
        <f t="shared" si="6"/>
        <v>40.403843999999992</v>
      </c>
      <c r="T35" s="2">
        <f t="shared" si="7"/>
        <v>9984</v>
      </c>
      <c r="U35" s="2">
        <f t="shared" si="8"/>
        <v>434928000</v>
      </c>
      <c r="V35" s="2">
        <v>37650.336133999997</v>
      </c>
      <c r="W35" s="2">
        <f t="shared" si="9"/>
        <v>11.475822453643199</v>
      </c>
      <c r="X35" s="2">
        <f t="shared" si="10"/>
        <v>7.1307477617627955</v>
      </c>
      <c r="Y35" s="2">
        <f t="shared" si="11"/>
        <v>2.0775141778853361</v>
      </c>
      <c r="Z35" s="2">
        <f t="shared" si="12"/>
        <v>5.4999873737373735</v>
      </c>
      <c r="AA35" s="2">
        <f t="shared" si="13"/>
        <v>5.1686747403206104</v>
      </c>
      <c r="AB35" s="2">
        <f t="shared" si="14"/>
        <v>1.6499962121212122</v>
      </c>
      <c r="AC35" s="2">
        <v>10</v>
      </c>
      <c r="AD35" s="2">
        <f t="shared" si="15"/>
        <v>0.54999873737373739</v>
      </c>
      <c r="AE35" s="2">
        <v>23.839099999999998</v>
      </c>
      <c r="AF35" s="2">
        <f t="shared" si="16"/>
        <v>16.64</v>
      </c>
      <c r="AG35" s="2">
        <f t="shared" si="17"/>
        <v>9.5342729355798878E-2</v>
      </c>
      <c r="AH35" s="2">
        <f t="shared" si="18"/>
        <v>1.0936158943260801</v>
      </c>
      <c r="AI35" s="2">
        <f t="shared" si="19"/>
        <v>78407820</v>
      </c>
      <c r="AJ35" s="2">
        <f t="shared" si="20"/>
        <v>2220264</v>
      </c>
      <c r="AK35" s="2">
        <f t="shared" si="21"/>
        <v>2.2202639999999998</v>
      </c>
      <c r="AL35" s="2" t="s">
        <v>437</v>
      </c>
      <c r="AM35" s="2" t="s">
        <v>438</v>
      </c>
      <c r="AN35" s="2" t="s">
        <v>439</v>
      </c>
      <c r="AO35" s="2" t="s">
        <v>440</v>
      </c>
      <c r="AP35" s="2" t="s">
        <v>441</v>
      </c>
      <c r="AQ35" s="2" t="s">
        <v>251</v>
      </c>
      <c r="AR35" s="2" t="s">
        <v>442</v>
      </c>
      <c r="AS35" s="2">
        <v>1</v>
      </c>
      <c r="AT35" s="2" t="s">
        <v>443</v>
      </c>
      <c r="AU35" s="2" t="s">
        <v>444</v>
      </c>
      <c r="AV35" s="2">
        <v>9</v>
      </c>
      <c r="AW35" s="5">
        <v>92</v>
      </c>
      <c r="AX35" s="5">
        <v>7</v>
      </c>
      <c r="AY35" s="5">
        <v>1</v>
      </c>
      <c r="AZ35" s="5">
        <v>2.5</v>
      </c>
      <c r="BA35" s="5">
        <v>3</v>
      </c>
      <c r="BB35" s="2">
        <v>0</v>
      </c>
      <c r="BC35" s="5">
        <v>0.9</v>
      </c>
      <c r="BD35" s="5">
        <v>0.1</v>
      </c>
      <c r="BE35" s="5">
        <v>0.8</v>
      </c>
      <c r="BF35" s="5">
        <v>20.3</v>
      </c>
      <c r="BG35" s="5">
        <v>32.700000000000003</v>
      </c>
      <c r="BH35" s="5">
        <v>31.6</v>
      </c>
      <c r="BI35" s="2">
        <v>0</v>
      </c>
      <c r="BJ35" s="2">
        <v>0</v>
      </c>
      <c r="BK35" s="5">
        <v>4.7</v>
      </c>
      <c r="BL35" s="5">
        <v>3.2</v>
      </c>
      <c r="BM35" s="2">
        <v>0</v>
      </c>
      <c r="BN35" s="5">
        <v>0.2</v>
      </c>
      <c r="BO35" s="5">
        <v>6507</v>
      </c>
      <c r="BP35" s="5">
        <v>1904</v>
      </c>
      <c r="BQ35" s="5">
        <v>61</v>
      </c>
      <c r="BR35" s="5">
        <v>18</v>
      </c>
      <c r="BS35" s="5">
        <v>0.17</v>
      </c>
      <c r="BT35" s="5">
        <v>0.05</v>
      </c>
      <c r="BU35" s="5">
        <v>8183</v>
      </c>
      <c r="BV35" s="5">
        <v>77</v>
      </c>
      <c r="BW35" s="5">
        <v>0.22</v>
      </c>
      <c r="BX35" s="5">
        <v>38764</v>
      </c>
      <c r="BY35" s="5">
        <v>4558</v>
      </c>
      <c r="BZ35" s="5">
        <v>366</v>
      </c>
      <c r="CA35" s="5">
        <v>43</v>
      </c>
      <c r="CB35" s="5">
        <v>1.82</v>
      </c>
      <c r="CC35" s="5">
        <v>0.22</v>
      </c>
      <c r="CD35" s="5">
        <v>48</v>
      </c>
      <c r="CE35" s="5">
        <v>47</v>
      </c>
      <c r="CF35" s="5">
        <v>8</v>
      </c>
      <c r="CG35" s="5">
        <v>4</v>
      </c>
      <c r="CH35" s="5">
        <v>17</v>
      </c>
      <c r="CI35" s="5">
        <v>25</v>
      </c>
      <c r="CJ35" s="5">
        <v>40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5">
        <v>2</v>
      </c>
      <c r="CR35" s="5">
        <v>9</v>
      </c>
      <c r="CS35" s="5">
        <v>0.82508000000000004</v>
      </c>
      <c r="CT35" s="5">
        <v>0.84941999999999995</v>
      </c>
      <c r="CU35" s="2" t="s">
        <v>143</v>
      </c>
    </row>
    <row r="36" spans="1:99" s="2" customFormat="1" x14ac:dyDescent="0.25">
      <c r="A36" s="2" t="s">
        <v>445</v>
      </c>
      <c r="B36" s="2" t="s">
        <v>446</v>
      </c>
      <c r="C36" s="2" t="s">
        <v>447</v>
      </c>
      <c r="D36" s="2">
        <v>1972</v>
      </c>
      <c r="E36" s="2">
        <f t="shared" si="0"/>
        <v>43</v>
      </c>
      <c r="F36" s="2">
        <v>55</v>
      </c>
      <c r="G36" s="2">
        <v>55</v>
      </c>
      <c r="H36" s="2">
        <v>16000</v>
      </c>
      <c r="I36" s="2">
        <v>149300</v>
      </c>
      <c r="J36" s="2">
        <v>123700</v>
      </c>
      <c r="K36" s="2">
        <v>149300</v>
      </c>
      <c r="L36" s="2">
        <f t="shared" si="1"/>
        <v>6503493070</v>
      </c>
      <c r="M36" s="2">
        <v>7120</v>
      </c>
      <c r="N36" s="2">
        <f t="shared" si="2"/>
        <v>310147200</v>
      </c>
      <c r="O36" s="2">
        <f t="shared" si="3"/>
        <v>11.125</v>
      </c>
      <c r="P36" s="2">
        <f t="shared" si="4"/>
        <v>28813643.199999999</v>
      </c>
      <c r="Q36" s="2">
        <f t="shared" si="5"/>
        <v>28.813643200000001</v>
      </c>
      <c r="R36" s="2">
        <v>2921</v>
      </c>
      <c r="S36" s="2">
        <f t="shared" si="6"/>
        <v>7565.3607899999997</v>
      </c>
      <c r="T36" s="2">
        <f t="shared" si="7"/>
        <v>1869440</v>
      </c>
      <c r="U36" s="2">
        <f t="shared" si="8"/>
        <v>81437480000</v>
      </c>
      <c r="W36" s="2">
        <f t="shared" si="9"/>
        <v>0</v>
      </c>
      <c r="X36" s="2">
        <f t="shared" si="10"/>
        <v>0</v>
      </c>
      <c r="Y36" s="2">
        <f t="shared" si="11"/>
        <v>0</v>
      </c>
      <c r="Z36" s="2">
        <f t="shared" si="12"/>
        <v>20.969052985163174</v>
      </c>
      <c r="AA36" s="2">
        <f t="shared" si="13"/>
        <v>0</v>
      </c>
      <c r="AB36" s="2">
        <f t="shared" si="14"/>
        <v>1.1437665264634458</v>
      </c>
      <c r="AC36" s="2">
        <v>55</v>
      </c>
      <c r="AD36" s="2">
        <f t="shared" si="15"/>
        <v>0.38125550882114861</v>
      </c>
      <c r="AE36" s="2" t="s">
        <v>135</v>
      </c>
      <c r="AF36" s="2">
        <f t="shared" si="16"/>
        <v>262.56179775280901</v>
      </c>
      <c r="AG36" s="2">
        <f t="shared" si="17"/>
        <v>0.10552134864392175</v>
      </c>
      <c r="AH36" s="2">
        <f t="shared" si="18"/>
        <v>0.18884103074215902</v>
      </c>
      <c r="AI36" s="2">
        <f t="shared" si="19"/>
        <v>5388359630</v>
      </c>
      <c r="AJ36" s="2">
        <f t="shared" si="20"/>
        <v>152581476</v>
      </c>
      <c r="AK36" s="2">
        <f t="shared" si="21"/>
        <v>152.58147600000001</v>
      </c>
      <c r="AL36" s="2" t="s">
        <v>135</v>
      </c>
      <c r="AM36" s="2" t="s">
        <v>135</v>
      </c>
      <c r="AN36" s="2" t="s">
        <v>135</v>
      </c>
      <c r="AO36" s="2" t="s">
        <v>135</v>
      </c>
      <c r="AP36" s="2" t="s">
        <v>135</v>
      </c>
      <c r="AQ36" s="2" t="s">
        <v>135</v>
      </c>
      <c r="AR36" s="2" t="s">
        <v>135</v>
      </c>
      <c r="AS36" s="2">
        <v>0</v>
      </c>
      <c r="AT36" s="2" t="s">
        <v>135</v>
      </c>
      <c r="AU36" s="2" t="s">
        <v>135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143</v>
      </c>
    </row>
    <row r="37" spans="1:99" s="2" customFormat="1" x14ac:dyDescent="0.25">
      <c r="A37" s="2" t="s">
        <v>448</v>
      </c>
      <c r="C37" s="2" t="s">
        <v>449</v>
      </c>
      <c r="D37" s="2">
        <v>1972</v>
      </c>
      <c r="E37" s="2">
        <f t="shared" si="0"/>
        <v>43</v>
      </c>
      <c r="F37" s="2">
        <v>62</v>
      </c>
      <c r="G37" s="2">
        <v>94</v>
      </c>
      <c r="H37" s="2">
        <v>176000</v>
      </c>
      <c r="I37" s="2">
        <v>149300</v>
      </c>
      <c r="J37" s="2">
        <v>123700</v>
      </c>
      <c r="K37" s="2">
        <v>149300</v>
      </c>
      <c r="L37" s="2">
        <f t="shared" si="1"/>
        <v>6503493070</v>
      </c>
      <c r="M37" s="2">
        <v>7120</v>
      </c>
      <c r="N37" s="2">
        <f t="shared" si="2"/>
        <v>310147200</v>
      </c>
      <c r="O37" s="2">
        <f t="shared" si="3"/>
        <v>11.125</v>
      </c>
      <c r="P37" s="2">
        <f t="shared" si="4"/>
        <v>28813643.199999999</v>
      </c>
      <c r="Q37" s="2">
        <f t="shared" si="5"/>
        <v>28.813643200000001</v>
      </c>
      <c r="R37" s="2">
        <v>24200</v>
      </c>
      <c r="S37" s="2">
        <f t="shared" si="6"/>
        <v>62677.757999999994</v>
      </c>
      <c r="T37" s="2">
        <f t="shared" si="7"/>
        <v>15488000</v>
      </c>
      <c r="U37" s="2">
        <f t="shared" si="8"/>
        <v>674696000000</v>
      </c>
      <c r="W37" s="2">
        <f t="shared" si="9"/>
        <v>0</v>
      </c>
      <c r="X37" s="2">
        <f t="shared" si="10"/>
        <v>0</v>
      </c>
      <c r="Y37" s="2">
        <f t="shared" si="11"/>
        <v>0</v>
      </c>
      <c r="Z37" s="2">
        <f t="shared" si="12"/>
        <v>20.969052985163174</v>
      </c>
      <c r="AA37" s="2">
        <f t="shared" si="13"/>
        <v>0</v>
      </c>
      <c r="AB37" s="2">
        <f t="shared" si="14"/>
        <v>1.0146315960562826</v>
      </c>
      <c r="AC37" s="2">
        <v>62</v>
      </c>
      <c r="AD37" s="2">
        <f t="shared" si="15"/>
        <v>0.33821053201876089</v>
      </c>
      <c r="AE37" s="2" t="s">
        <v>135</v>
      </c>
      <c r="AF37" s="2">
        <f t="shared" si="16"/>
        <v>2175.2808988764045</v>
      </c>
      <c r="AG37" s="2">
        <f t="shared" si="17"/>
        <v>0.10552134864392175</v>
      </c>
      <c r="AH37" s="2">
        <f t="shared" si="18"/>
        <v>0.18884103074215902</v>
      </c>
      <c r="AI37" s="2">
        <f t="shared" si="19"/>
        <v>5388359630</v>
      </c>
      <c r="AJ37" s="2">
        <f t="shared" si="20"/>
        <v>152581476</v>
      </c>
      <c r="AK37" s="2">
        <f t="shared" si="21"/>
        <v>152.58147600000001</v>
      </c>
      <c r="AL37" s="2" t="s">
        <v>135</v>
      </c>
      <c r="AM37" s="2" t="s">
        <v>135</v>
      </c>
      <c r="AN37" s="2" t="s">
        <v>135</v>
      </c>
      <c r="AO37" s="2" t="s">
        <v>135</v>
      </c>
      <c r="AP37" s="2" t="s">
        <v>135</v>
      </c>
      <c r="AQ37" s="2" t="s">
        <v>135</v>
      </c>
      <c r="AR37" s="2" t="s">
        <v>135</v>
      </c>
      <c r="AS37" s="2">
        <v>0</v>
      </c>
      <c r="AT37" s="2" t="s">
        <v>135</v>
      </c>
      <c r="AU37" s="2" t="s">
        <v>135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143</v>
      </c>
    </row>
    <row r="38" spans="1:99" s="2" customFormat="1" x14ac:dyDescent="0.25">
      <c r="A38" s="2" t="s">
        <v>450</v>
      </c>
      <c r="C38" s="2" t="s">
        <v>451</v>
      </c>
      <c r="D38" s="2">
        <v>1970</v>
      </c>
      <c r="E38" s="2">
        <f t="shared" si="0"/>
        <v>45</v>
      </c>
      <c r="F38" s="2">
        <v>53</v>
      </c>
      <c r="G38" s="2">
        <v>90</v>
      </c>
      <c r="H38" s="2">
        <v>120000</v>
      </c>
      <c r="I38" s="2">
        <v>156800</v>
      </c>
      <c r="J38" s="2">
        <v>94900</v>
      </c>
      <c r="K38" s="2">
        <v>156800</v>
      </c>
      <c r="L38" s="2">
        <f t="shared" si="1"/>
        <v>6830192320</v>
      </c>
      <c r="M38" s="2">
        <v>7070</v>
      </c>
      <c r="N38" s="2">
        <f t="shared" si="2"/>
        <v>307969200</v>
      </c>
      <c r="O38" s="2">
        <f t="shared" si="3"/>
        <v>11.046875</v>
      </c>
      <c r="P38" s="2">
        <f t="shared" si="4"/>
        <v>28611300.199999999</v>
      </c>
      <c r="Q38" s="2">
        <f t="shared" si="5"/>
        <v>28.611300200000002</v>
      </c>
      <c r="R38" s="2">
        <v>15630</v>
      </c>
      <c r="S38" s="2">
        <f t="shared" si="6"/>
        <v>40481.543699999995</v>
      </c>
      <c r="T38" s="2">
        <f t="shared" si="7"/>
        <v>10003200</v>
      </c>
      <c r="U38" s="2">
        <f t="shared" si="8"/>
        <v>435764400000</v>
      </c>
      <c r="W38" s="2">
        <f t="shared" si="9"/>
        <v>0</v>
      </c>
      <c r="X38" s="2">
        <f t="shared" si="10"/>
        <v>0</v>
      </c>
      <c r="Y38" s="2">
        <f t="shared" si="11"/>
        <v>0</v>
      </c>
      <c r="Z38" s="2">
        <f t="shared" si="12"/>
        <v>22.178166907599852</v>
      </c>
      <c r="AA38" s="2">
        <f t="shared" si="13"/>
        <v>0</v>
      </c>
      <c r="AB38" s="2">
        <f t="shared" si="14"/>
        <v>1.2553679381660292</v>
      </c>
      <c r="AC38" s="2">
        <v>53</v>
      </c>
      <c r="AD38" s="2">
        <f t="shared" si="15"/>
        <v>0.41845597938867646</v>
      </c>
      <c r="AE38" s="2" t="s">
        <v>135</v>
      </c>
      <c r="AF38" s="2">
        <f t="shared" si="16"/>
        <v>1414.8797736916549</v>
      </c>
      <c r="AG38" s="2">
        <f t="shared" si="17"/>
        <v>0.11199985323623018</v>
      </c>
      <c r="AH38" s="2">
        <f t="shared" si="18"/>
        <v>0.24442142380038104</v>
      </c>
      <c r="AI38" s="2">
        <f t="shared" si="19"/>
        <v>4133834510</v>
      </c>
      <c r="AJ38" s="2">
        <f t="shared" si="20"/>
        <v>117057252</v>
      </c>
      <c r="AK38" s="2">
        <f t="shared" si="21"/>
        <v>117.05725200000001</v>
      </c>
      <c r="AL38" s="2" t="s">
        <v>135</v>
      </c>
      <c r="AM38" s="2" t="s">
        <v>135</v>
      </c>
      <c r="AN38" s="2" t="s">
        <v>135</v>
      </c>
      <c r="AO38" s="2" t="s">
        <v>135</v>
      </c>
      <c r="AP38" s="2" t="s">
        <v>135</v>
      </c>
      <c r="AQ38" s="2" t="s">
        <v>135</v>
      </c>
      <c r="AR38" s="2" t="s">
        <v>135</v>
      </c>
      <c r="AS38" s="2">
        <v>0</v>
      </c>
      <c r="AT38" s="2" t="s">
        <v>135</v>
      </c>
      <c r="AU38" s="2" t="s">
        <v>135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143</v>
      </c>
    </row>
    <row r="39" spans="1:99" s="2" customFormat="1" x14ac:dyDescent="0.25">
      <c r="A39" s="2" t="s">
        <v>452</v>
      </c>
      <c r="B39" s="2" t="s">
        <v>453</v>
      </c>
      <c r="C39" s="2" t="s">
        <v>454</v>
      </c>
      <c r="D39" s="2">
        <v>1946</v>
      </c>
      <c r="E39" s="2">
        <f t="shared" si="0"/>
        <v>69</v>
      </c>
      <c r="F39" s="2">
        <v>43</v>
      </c>
      <c r="G39" s="2">
        <v>48</v>
      </c>
      <c r="H39" s="2">
        <v>112700</v>
      </c>
      <c r="I39" s="2">
        <v>267700</v>
      </c>
      <c r="J39" s="2">
        <v>7800</v>
      </c>
      <c r="K39" s="2">
        <v>267700</v>
      </c>
      <c r="L39" s="2">
        <f t="shared" si="1"/>
        <v>11660985230</v>
      </c>
      <c r="M39" s="2">
        <v>9300</v>
      </c>
      <c r="N39" s="2">
        <f t="shared" si="2"/>
        <v>405108000</v>
      </c>
      <c r="O39" s="2">
        <f t="shared" si="3"/>
        <v>14.53125</v>
      </c>
      <c r="P39" s="2">
        <f t="shared" si="4"/>
        <v>37635798</v>
      </c>
      <c r="Q39" s="2">
        <f t="shared" si="5"/>
        <v>37.635798000000001</v>
      </c>
      <c r="R39" s="2">
        <v>260</v>
      </c>
      <c r="S39" s="2">
        <f t="shared" si="6"/>
        <v>673.39739999999995</v>
      </c>
      <c r="T39" s="2">
        <f t="shared" si="7"/>
        <v>166400</v>
      </c>
      <c r="U39" s="2">
        <f t="shared" si="8"/>
        <v>7248800000</v>
      </c>
      <c r="V39" s="2">
        <v>257197.77251000001</v>
      </c>
      <c r="W39" s="2">
        <f t="shared" si="9"/>
        <v>78.393881061047992</v>
      </c>
      <c r="X39" s="2">
        <f t="shared" si="10"/>
        <v>48.711714926758944</v>
      </c>
      <c r="Y39" s="2">
        <f t="shared" si="11"/>
        <v>3.6047611378727593</v>
      </c>
      <c r="Z39" s="2">
        <f t="shared" si="12"/>
        <v>28.784880155415348</v>
      </c>
      <c r="AA39" s="2">
        <f t="shared" si="13"/>
        <v>8.1480831241116434</v>
      </c>
      <c r="AB39" s="2">
        <f t="shared" si="14"/>
        <v>2.0082474527033964</v>
      </c>
      <c r="AC39" s="2">
        <v>43</v>
      </c>
      <c r="AD39" s="2">
        <f t="shared" si="15"/>
        <v>0.66941581756779878</v>
      </c>
      <c r="AE39" s="2">
        <v>196.95400000000001</v>
      </c>
      <c r="AF39" s="2">
        <f t="shared" si="16"/>
        <v>17.892473118279568</v>
      </c>
      <c r="AG39" s="2">
        <f t="shared" si="17"/>
        <v>0.12674314056003738</v>
      </c>
      <c r="AH39" s="2">
        <f t="shared" si="18"/>
        <v>3.9117799297048252</v>
      </c>
      <c r="AI39" s="2">
        <f t="shared" si="19"/>
        <v>339767220</v>
      </c>
      <c r="AJ39" s="2">
        <f t="shared" si="20"/>
        <v>9621144</v>
      </c>
      <c r="AK39" s="2">
        <f t="shared" si="21"/>
        <v>9.6211439999999993</v>
      </c>
      <c r="AL39" s="2" t="s">
        <v>455</v>
      </c>
      <c r="AM39" s="2" t="s">
        <v>456</v>
      </c>
      <c r="AN39" s="2" t="s">
        <v>457</v>
      </c>
      <c r="AO39" s="2" t="s">
        <v>458</v>
      </c>
      <c r="AP39" s="2" t="s">
        <v>459</v>
      </c>
      <c r="AQ39" s="2" t="s">
        <v>363</v>
      </c>
      <c r="AR39" s="2" t="s">
        <v>460</v>
      </c>
      <c r="AS39" s="2">
        <v>3</v>
      </c>
      <c r="AT39" s="2" t="s">
        <v>461</v>
      </c>
      <c r="AU39" s="2" t="s">
        <v>462</v>
      </c>
      <c r="AV39" s="2">
        <v>9</v>
      </c>
      <c r="AW39" s="5">
        <v>50</v>
      </c>
      <c r="AX39" s="5">
        <v>47</v>
      </c>
      <c r="AY39" s="5">
        <v>3</v>
      </c>
      <c r="AZ39" s="5">
        <v>1.5</v>
      </c>
      <c r="BA39" s="5">
        <v>8.8000000000000007</v>
      </c>
      <c r="BB39" s="5">
        <v>0.6</v>
      </c>
      <c r="BC39" s="5">
        <v>5.2</v>
      </c>
      <c r="BD39" s="5">
        <v>1.4</v>
      </c>
      <c r="BE39" s="5">
        <v>2.6</v>
      </c>
      <c r="BF39" s="5">
        <v>25.1</v>
      </c>
      <c r="BG39" s="5">
        <v>14.4</v>
      </c>
      <c r="BH39" s="5">
        <v>23.1</v>
      </c>
      <c r="BI39" s="2">
        <v>0</v>
      </c>
      <c r="BJ39" s="2">
        <v>0</v>
      </c>
      <c r="BK39" s="5">
        <v>12.8</v>
      </c>
      <c r="BL39" s="5">
        <v>4.0999999999999996</v>
      </c>
      <c r="BM39" s="2">
        <v>0</v>
      </c>
      <c r="BN39" s="5">
        <v>0.5</v>
      </c>
      <c r="BO39" s="5">
        <v>23113</v>
      </c>
      <c r="BP39" s="5">
        <v>8308</v>
      </c>
      <c r="BQ39" s="5">
        <v>33</v>
      </c>
      <c r="BR39" s="5">
        <v>12</v>
      </c>
      <c r="BS39" s="5">
        <v>0.13</v>
      </c>
      <c r="BT39" s="5">
        <v>0.05</v>
      </c>
      <c r="BU39" s="5">
        <v>31934</v>
      </c>
      <c r="BV39" s="5">
        <v>46</v>
      </c>
      <c r="BW39" s="5">
        <v>0.18</v>
      </c>
      <c r="BX39" s="5">
        <v>220869</v>
      </c>
      <c r="BY39" s="5">
        <v>6161</v>
      </c>
      <c r="BZ39" s="5">
        <v>317</v>
      </c>
      <c r="CA39" s="5">
        <v>9</v>
      </c>
      <c r="CB39" s="5">
        <v>1.27</v>
      </c>
      <c r="CC39" s="5">
        <v>0.04</v>
      </c>
      <c r="CD39" s="5">
        <v>52</v>
      </c>
      <c r="CE39" s="5">
        <v>46</v>
      </c>
      <c r="CF39" s="5">
        <v>16</v>
      </c>
      <c r="CG39" s="5">
        <v>11</v>
      </c>
      <c r="CH39" s="5">
        <v>13</v>
      </c>
      <c r="CI39" s="5">
        <v>12</v>
      </c>
      <c r="CJ39" s="5">
        <v>21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5">
        <v>6</v>
      </c>
      <c r="CR39" s="5">
        <v>22</v>
      </c>
      <c r="CS39" s="5">
        <v>0.49236000000000002</v>
      </c>
      <c r="CT39" s="5">
        <v>0.10845</v>
      </c>
      <c r="CU39" s="2" t="s">
        <v>143</v>
      </c>
    </row>
    <row r="40" spans="1:99" s="2" customFormat="1" x14ac:dyDescent="0.25">
      <c r="A40" s="2" t="s">
        <v>463</v>
      </c>
      <c r="B40" s="2" t="s">
        <v>464</v>
      </c>
      <c r="C40" s="2" t="s">
        <v>465</v>
      </c>
      <c r="D40" s="2">
        <v>1971</v>
      </c>
      <c r="E40" s="2">
        <f t="shared" si="0"/>
        <v>44</v>
      </c>
      <c r="F40" s="2">
        <v>34</v>
      </c>
      <c r="G40" s="2">
        <v>52</v>
      </c>
      <c r="H40" s="2">
        <v>36000</v>
      </c>
      <c r="I40" s="2">
        <v>755000</v>
      </c>
      <c r="J40" s="2">
        <v>129000</v>
      </c>
      <c r="K40" s="2">
        <v>755000</v>
      </c>
      <c r="L40" s="2">
        <f t="shared" si="1"/>
        <v>32887724500</v>
      </c>
      <c r="M40" s="2">
        <v>26800</v>
      </c>
      <c r="N40" s="2">
        <f t="shared" si="2"/>
        <v>1167408000</v>
      </c>
      <c r="O40" s="2">
        <f t="shared" si="3"/>
        <v>41.875</v>
      </c>
      <c r="P40" s="2">
        <f t="shared" si="4"/>
        <v>108455848</v>
      </c>
      <c r="Q40" s="2">
        <f t="shared" si="5"/>
        <v>108.455848</v>
      </c>
      <c r="R40" s="2">
        <v>2744</v>
      </c>
      <c r="S40" s="2">
        <f t="shared" si="6"/>
        <v>7106.9325599999993</v>
      </c>
      <c r="T40" s="2">
        <f t="shared" si="7"/>
        <v>1756160</v>
      </c>
      <c r="U40" s="2">
        <f t="shared" si="8"/>
        <v>76502720000</v>
      </c>
      <c r="V40" s="2">
        <v>1050010.9628999999</v>
      </c>
      <c r="W40" s="2">
        <f t="shared" si="9"/>
        <v>320.04334149191993</v>
      </c>
      <c r="X40" s="2">
        <f t="shared" si="10"/>
        <v>198.86577630748261</v>
      </c>
      <c r="Y40" s="2">
        <f t="shared" si="11"/>
        <v>8.6691636252442983</v>
      </c>
      <c r="Z40" s="2">
        <f t="shared" si="12"/>
        <v>28.171577117854255</v>
      </c>
      <c r="AA40" s="2">
        <f t="shared" si="13"/>
        <v>2.0113468686936784</v>
      </c>
      <c r="AB40" s="2">
        <f t="shared" si="14"/>
        <v>2.485727392751846</v>
      </c>
      <c r="AC40" s="2">
        <v>34</v>
      </c>
      <c r="AD40" s="2">
        <f t="shared" si="15"/>
        <v>0.82857579758394873</v>
      </c>
      <c r="AE40" s="2">
        <v>2100.9</v>
      </c>
      <c r="AF40" s="2">
        <f t="shared" si="16"/>
        <v>65.528358208955225</v>
      </c>
      <c r="AG40" s="2">
        <f t="shared" si="17"/>
        <v>7.3071037968222313E-2</v>
      </c>
      <c r="AH40" s="2">
        <f t="shared" si="18"/>
        <v>0.68160246437067318</v>
      </c>
      <c r="AI40" s="2">
        <f t="shared" si="19"/>
        <v>5619227100</v>
      </c>
      <c r="AJ40" s="2">
        <f t="shared" si="20"/>
        <v>159118920</v>
      </c>
      <c r="AK40" s="2">
        <f t="shared" si="21"/>
        <v>159.11892</v>
      </c>
      <c r="AL40" s="2" t="s">
        <v>466</v>
      </c>
      <c r="AM40" s="2" t="s">
        <v>467</v>
      </c>
      <c r="AN40" s="2" t="s">
        <v>468</v>
      </c>
      <c r="AO40" s="2" t="s">
        <v>469</v>
      </c>
      <c r="AP40" s="2" t="s">
        <v>470</v>
      </c>
      <c r="AQ40" s="2" t="s">
        <v>162</v>
      </c>
      <c r="AR40" s="2" t="s">
        <v>471</v>
      </c>
      <c r="AS40" s="2">
        <v>3</v>
      </c>
      <c r="AT40" s="2" t="s">
        <v>472</v>
      </c>
      <c r="AU40" s="2" t="s">
        <v>473</v>
      </c>
      <c r="AV40" s="2">
        <v>9</v>
      </c>
      <c r="AW40" s="5">
        <v>81</v>
      </c>
      <c r="AX40" s="5">
        <v>18</v>
      </c>
      <c r="AY40" s="5">
        <v>1</v>
      </c>
      <c r="AZ40" s="5">
        <v>3.9</v>
      </c>
      <c r="BA40" s="5">
        <v>5.3</v>
      </c>
      <c r="BB40" s="2">
        <v>0</v>
      </c>
      <c r="BC40" s="5">
        <v>0.4</v>
      </c>
      <c r="BD40" s="5">
        <v>0.1</v>
      </c>
      <c r="BE40" s="5">
        <v>0.6</v>
      </c>
      <c r="BF40" s="5">
        <v>34</v>
      </c>
      <c r="BG40" s="5">
        <v>10.199999999999999</v>
      </c>
      <c r="BH40" s="5">
        <v>18.5</v>
      </c>
      <c r="BI40" s="2">
        <v>0</v>
      </c>
      <c r="BJ40" s="5">
        <v>0.1</v>
      </c>
      <c r="BK40" s="5">
        <v>24.4</v>
      </c>
      <c r="BL40" s="5">
        <v>1.4</v>
      </c>
      <c r="BM40" s="2">
        <v>0</v>
      </c>
      <c r="BN40" s="5">
        <v>1.3</v>
      </c>
      <c r="BO40" s="5">
        <v>226586</v>
      </c>
      <c r="BP40" s="5">
        <v>94973</v>
      </c>
      <c r="BQ40" s="5">
        <v>31</v>
      </c>
      <c r="BR40" s="5">
        <v>13</v>
      </c>
      <c r="BS40" s="5">
        <v>0.11</v>
      </c>
      <c r="BT40" s="5">
        <v>0.05</v>
      </c>
      <c r="BU40" s="5">
        <v>375827</v>
      </c>
      <c r="BV40" s="5">
        <v>52</v>
      </c>
      <c r="BW40" s="5">
        <v>0.19</v>
      </c>
      <c r="BX40" s="5">
        <v>1467777</v>
      </c>
      <c r="BY40" s="5">
        <v>81144</v>
      </c>
      <c r="BZ40" s="5">
        <v>203</v>
      </c>
      <c r="CA40" s="5">
        <v>11</v>
      </c>
      <c r="CB40" s="5">
        <v>0.8</v>
      </c>
      <c r="CC40" s="5">
        <v>0.05</v>
      </c>
      <c r="CD40" s="5">
        <v>11</v>
      </c>
      <c r="CE40" s="5">
        <v>8</v>
      </c>
      <c r="CF40" s="5">
        <v>17</v>
      </c>
      <c r="CG40" s="5">
        <v>13</v>
      </c>
      <c r="CH40" s="5">
        <v>31</v>
      </c>
      <c r="CI40" s="5">
        <v>18</v>
      </c>
      <c r="CJ40" s="5">
        <v>23</v>
      </c>
      <c r="CK40" s="5">
        <v>1</v>
      </c>
      <c r="CL40" s="5">
        <v>2</v>
      </c>
      <c r="CM40" s="2">
        <v>0</v>
      </c>
      <c r="CN40" s="2">
        <v>0</v>
      </c>
      <c r="CO40" s="2">
        <v>0</v>
      </c>
      <c r="CP40" s="2">
        <v>0</v>
      </c>
      <c r="CQ40" s="5">
        <v>22</v>
      </c>
      <c r="CR40" s="5">
        <v>55</v>
      </c>
      <c r="CS40" s="5">
        <v>0.93647000000000002</v>
      </c>
      <c r="CT40" s="5">
        <v>0.92976999999999999</v>
      </c>
      <c r="CU40" s="2" t="s">
        <v>143</v>
      </c>
    </row>
    <row r="41" spans="1:99" s="2" customFormat="1" x14ac:dyDescent="0.25">
      <c r="A41" s="2" t="s">
        <v>474</v>
      </c>
      <c r="C41" s="2" t="s">
        <v>475</v>
      </c>
      <c r="D41" s="2">
        <v>1958</v>
      </c>
      <c r="E41" s="2">
        <f t="shared" si="0"/>
        <v>57</v>
      </c>
      <c r="F41" s="2">
        <v>8</v>
      </c>
      <c r="G41" s="2">
        <v>18</v>
      </c>
      <c r="H41" s="2">
        <v>47</v>
      </c>
      <c r="I41" s="2">
        <v>9100</v>
      </c>
      <c r="J41" s="2">
        <v>7700</v>
      </c>
      <c r="K41" s="2">
        <v>9100</v>
      </c>
      <c r="L41" s="2">
        <f t="shared" si="1"/>
        <v>396395090</v>
      </c>
      <c r="M41" s="2">
        <v>1240</v>
      </c>
      <c r="N41" s="2">
        <f t="shared" si="2"/>
        <v>54014400</v>
      </c>
      <c r="O41" s="2">
        <f t="shared" si="3"/>
        <v>1.9375</v>
      </c>
      <c r="P41" s="2">
        <f t="shared" si="4"/>
        <v>5018106.4000000004</v>
      </c>
      <c r="Q41" s="2">
        <f t="shared" si="5"/>
        <v>5.0181064000000006</v>
      </c>
      <c r="R41" s="2">
        <v>2.36</v>
      </c>
      <c r="S41" s="2">
        <f t="shared" si="6"/>
        <v>6.1123763999999996</v>
      </c>
      <c r="T41" s="2">
        <f t="shared" si="7"/>
        <v>1510.3999999999999</v>
      </c>
      <c r="U41" s="2">
        <f t="shared" si="8"/>
        <v>65796800</v>
      </c>
      <c r="V41" s="2">
        <v>29599.779817999999</v>
      </c>
      <c r="W41" s="2">
        <f t="shared" si="9"/>
        <v>9.0220128885263993</v>
      </c>
      <c r="X41" s="2">
        <f t="shared" si="10"/>
        <v>5.6060206988502923</v>
      </c>
      <c r="Y41" s="2">
        <f t="shared" si="11"/>
        <v>1.1361309779905313</v>
      </c>
      <c r="Z41" s="2">
        <f t="shared" si="12"/>
        <v>7.3386928300601317</v>
      </c>
      <c r="AA41" s="2">
        <f t="shared" si="13"/>
        <v>0.9499059453926364</v>
      </c>
      <c r="AB41" s="2">
        <f t="shared" si="14"/>
        <v>2.7520098112725493</v>
      </c>
      <c r="AC41" s="2">
        <v>8</v>
      </c>
      <c r="AD41" s="2">
        <f t="shared" si="15"/>
        <v>0.91733660375751647</v>
      </c>
      <c r="AE41" s="2" t="s">
        <v>135</v>
      </c>
      <c r="AF41" s="2">
        <f t="shared" si="16"/>
        <v>1.2180645161290322</v>
      </c>
      <c r="AG41" s="2">
        <f t="shared" si="17"/>
        <v>8.8493094166053651E-2</v>
      </c>
      <c r="AH41" s="2">
        <f t="shared" si="18"/>
        <v>0.5283443021938985</v>
      </c>
      <c r="AI41" s="2">
        <f t="shared" si="19"/>
        <v>335411230</v>
      </c>
      <c r="AJ41" s="2">
        <f t="shared" si="20"/>
        <v>9497796</v>
      </c>
      <c r="AK41" s="2">
        <f t="shared" si="21"/>
        <v>9.4977959999999992</v>
      </c>
      <c r="AL41" s="2" t="s">
        <v>476</v>
      </c>
      <c r="AM41" s="2" t="s">
        <v>135</v>
      </c>
      <c r="AN41" s="2" t="s">
        <v>477</v>
      </c>
      <c r="AO41" s="2" t="s">
        <v>478</v>
      </c>
      <c r="AP41" s="2" t="s">
        <v>135</v>
      </c>
      <c r="AQ41" s="2" t="s">
        <v>135</v>
      </c>
      <c r="AR41" s="2" t="s">
        <v>135</v>
      </c>
      <c r="AS41" s="2">
        <v>0</v>
      </c>
      <c r="AT41" s="2" t="s">
        <v>135</v>
      </c>
      <c r="AU41" s="2" t="s">
        <v>135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143</v>
      </c>
    </row>
    <row r="42" spans="1:99" s="2" customFormat="1" x14ac:dyDescent="0.25">
      <c r="A42" s="2" t="s">
        <v>479</v>
      </c>
      <c r="B42" s="2" t="s">
        <v>480</v>
      </c>
      <c r="C42" s="2" t="s">
        <v>481</v>
      </c>
      <c r="D42" s="2">
        <v>1952</v>
      </c>
      <c r="E42" s="2">
        <f t="shared" si="0"/>
        <v>63</v>
      </c>
      <c r="F42" s="2">
        <v>12</v>
      </c>
      <c r="G42" s="2">
        <v>18</v>
      </c>
      <c r="H42" s="2">
        <v>22</v>
      </c>
      <c r="I42" s="2">
        <v>5300</v>
      </c>
      <c r="J42" s="2">
        <v>4500</v>
      </c>
      <c r="K42" s="2">
        <v>5300</v>
      </c>
      <c r="L42" s="2">
        <f t="shared" si="1"/>
        <v>230867470</v>
      </c>
      <c r="M42" s="2">
        <v>800</v>
      </c>
      <c r="N42" s="2">
        <f t="shared" si="2"/>
        <v>34848000</v>
      </c>
      <c r="O42" s="2">
        <f t="shared" si="3"/>
        <v>1.25</v>
      </c>
      <c r="P42" s="2">
        <f t="shared" si="4"/>
        <v>3237488</v>
      </c>
      <c r="Q42" s="2">
        <f t="shared" si="5"/>
        <v>3.2374880000000004</v>
      </c>
      <c r="R42" s="2">
        <v>1</v>
      </c>
      <c r="S42" s="2">
        <f t="shared" si="6"/>
        <v>2.5899899999999998</v>
      </c>
      <c r="T42" s="2">
        <f t="shared" si="7"/>
        <v>640</v>
      </c>
      <c r="U42" s="2">
        <f t="shared" si="8"/>
        <v>27880000</v>
      </c>
      <c r="V42" s="2">
        <v>31706.216015999998</v>
      </c>
      <c r="W42" s="2">
        <f t="shared" si="9"/>
        <v>9.664054641676799</v>
      </c>
      <c r="X42" s="2">
        <f t="shared" si="10"/>
        <v>6.0049670761343039</v>
      </c>
      <c r="Y42" s="2">
        <f t="shared" si="11"/>
        <v>1.5151310008288343</v>
      </c>
      <c r="Z42" s="2">
        <f t="shared" si="12"/>
        <v>6.6249847910927455</v>
      </c>
      <c r="AA42" s="2">
        <f t="shared" si="13"/>
        <v>1.7410640611525114</v>
      </c>
      <c r="AB42" s="2">
        <f t="shared" si="14"/>
        <v>1.6562461977731864</v>
      </c>
      <c r="AC42" s="2">
        <v>12</v>
      </c>
      <c r="AD42" s="2">
        <f t="shared" si="15"/>
        <v>0.55208206592439546</v>
      </c>
      <c r="AE42" s="2" t="s">
        <v>135</v>
      </c>
      <c r="AF42" s="2">
        <f t="shared" si="16"/>
        <v>0.8</v>
      </c>
      <c r="AG42" s="2">
        <f t="shared" si="17"/>
        <v>9.9458385488138817E-2</v>
      </c>
      <c r="AH42" s="2">
        <f t="shared" si="18"/>
        <v>0.58326181030724278</v>
      </c>
      <c r="AI42" s="2">
        <f t="shared" si="19"/>
        <v>196019550</v>
      </c>
      <c r="AJ42" s="2">
        <f t="shared" si="20"/>
        <v>5550660</v>
      </c>
      <c r="AK42" s="2">
        <f t="shared" si="21"/>
        <v>5.5506599999999997</v>
      </c>
      <c r="AL42" s="2" t="s">
        <v>482</v>
      </c>
      <c r="AM42" s="2" t="s">
        <v>135</v>
      </c>
      <c r="AN42" s="2" t="s">
        <v>135</v>
      </c>
      <c r="AO42" s="2" t="s">
        <v>135</v>
      </c>
      <c r="AP42" s="2" t="s">
        <v>135</v>
      </c>
      <c r="AQ42" s="2" t="s">
        <v>135</v>
      </c>
      <c r="AR42" s="2" t="s">
        <v>135</v>
      </c>
      <c r="AS42" s="2">
        <v>0</v>
      </c>
      <c r="AT42" s="2" t="s">
        <v>135</v>
      </c>
      <c r="AU42" s="2" t="s">
        <v>135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143</v>
      </c>
    </row>
    <row r="43" spans="1:99" s="2" customFormat="1" x14ac:dyDescent="0.25">
      <c r="A43" s="2" t="s">
        <v>483</v>
      </c>
      <c r="C43" s="2" t="s">
        <v>484</v>
      </c>
      <c r="D43" s="2">
        <v>1970</v>
      </c>
      <c r="E43" s="2">
        <f t="shared" si="0"/>
        <v>45</v>
      </c>
      <c r="F43" s="2">
        <v>6</v>
      </c>
      <c r="G43" s="2">
        <v>7</v>
      </c>
      <c r="H43" s="2">
        <v>670</v>
      </c>
      <c r="I43" s="2">
        <v>550</v>
      </c>
      <c r="J43" s="2">
        <v>500</v>
      </c>
      <c r="K43" s="2">
        <v>550</v>
      </c>
      <c r="L43" s="2">
        <f t="shared" si="1"/>
        <v>23957945</v>
      </c>
      <c r="M43" s="2">
        <v>550</v>
      </c>
      <c r="N43" s="2">
        <f t="shared" si="2"/>
        <v>23958000</v>
      </c>
      <c r="O43" s="2">
        <f t="shared" si="3"/>
        <v>0.859375</v>
      </c>
      <c r="P43" s="2">
        <f t="shared" si="4"/>
        <v>2225773</v>
      </c>
      <c r="Q43" s="2">
        <f t="shared" si="5"/>
        <v>2.2257730000000002</v>
      </c>
      <c r="R43" s="2">
        <v>0</v>
      </c>
      <c r="S43" s="2">
        <f t="shared" si="6"/>
        <v>0</v>
      </c>
      <c r="T43" s="2">
        <f t="shared" si="7"/>
        <v>0</v>
      </c>
      <c r="U43" s="2">
        <f t="shared" si="8"/>
        <v>0</v>
      </c>
      <c r="W43" s="2">
        <f t="shared" si="9"/>
        <v>0</v>
      </c>
      <c r="X43" s="2">
        <f t="shared" si="10"/>
        <v>0</v>
      </c>
      <c r="Y43" s="2">
        <f t="shared" si="11"/>
        <v>0</v>
      </c>
      <c r="Z43" s="2">
        <f t="shared" si="12"/>
        <v>0.99999770431588608</v>
      </c>
      <c r="AA43" s="2">
        <f t="shared" si="13"/>
        <v>0</v>
      </c>
      <c r="AB43" s="2">
        <f t="shared" si="14"/>
        <v>0.49999885215794304</v>
      </c>
      <c r="AC43" s="2">
        <v>6</v>
      </c>
      <c r="AD43" s="2">
        <f t="shared" si="15"/>
        <v>0.16666628405264769</v>
      </c>
      <c r="AE43" s="2" t="s">
        <v>135</v>
      </c>
      <c r="AF43" s="2">
        <f t="shared" si="16"/>
        <v>0</v>
      </c>
      <c r="AG43" s="2">
        <f t="shared" si="17"/>
        <v>1.8105860551282878E-2</v>
      </c>
      <c r="AH43" s="2">
        <f t="shared" si="18"/>
        <v>3.6089324512760643</v>
      </c>
      <c r="AI43" s="2">
        <f t="shared" si="19"/>
        <v>21779950</v>
      </c>
      <c r="AJ43" s="2">
        <f t="shared" si="20"/>
        <v>616740</v>
      </c>
      <c r="AK43" s="2">
        <f t="shared" si="21"/>
        <v>0.61673999999999995</v>
      </c>
      <c r="AL43" s="2" t="s">
        <v>135</v>
      </c>
      <c r="AM43" s="2" t="s">
        <v>135</v>
      </c>
      <c r="AN43" s="2" t="s">
        <v>135</v>
      </c>
      <c r="AO43" s="2" t="s">
        <v>135</v>
      </c>
      <c r="AP43" s="2" t="s">
        <v>135</v>
      </c>
      <c r="AQ43" s="2" t="s">
        <v>135</v>
      </c>
      <c r="AR43" s="2" t="s">
        <v>135</v>
      </c>
      <c r="AS43" s="2">
        <v>0</v>
      </c>
      <c r="AT43" s="2" t="s">
        <v>135</v>
      </c>
      <c r="AU43" s="2" t="s">
        <v>135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143</v>
      </c>
    </row>
    <row r="44" spans="1:99" s="2" customFormat="1" x14ac:dyDescent="0.25">
      <c r="A44" s="2" t="s">
        <v>485</v>
      </c>
      <c r="C44" s="2" t="s">
        <v>486</v>
      </c>
      <c r="D44" s="2">
        <v>1928</v>
      </c>
      <c r="E44" s="2">
        <f t="shared" si="0"/>
        <v>87</v>
      </c>
      <c r="F44" s="2">
        <v>9</v>
      </c>
      <c r="G44" s="2">
        <v>10</v>
      </c>
      <c r="H44" s="2">
        <v>210</v>
      </c>
      <c r="I44" s="2">
        <v>5291</v>
      </c>
      <c r="J44" s="2">
        <v>4810</v>
      </c>
      <c r="K44" s="2">
        <v>5291</v>
      </c>
      <c r="L44" s="2">
        <f t="shared" si="1"/>
        <v>230475430.90000001</v>
      </c>
      <c r="M44" s="2">
        <v>507.93234731000001</v>
      </c>
      <c r="N44" s="2">
        <f t="shared" si="2"/>
        <v>22125533.048823599</v>
      </c>
      <c r="O44" s="2">
        <f t="shared" si="3"/>
        <v>0.79364429267187508</v>
      </c>
      <c r="P44" s="2">
        <f t="shared" si="4"/>
        <v>2055531.0990349466</v>
      </c>
      <c r="Q44" s="2">
        <f t="shared" si="5"/>
        <v>2.0555310990349467</v>
      </c>
      <c r="R44" s="2">
        <v>0</v>
      </c>
      <c r="S44" s="2">
        <f t="shared" si="6"/>
        <v>0</v>
      </c>
      <c r="T44" s="2">
        <f t="shared" si="7"/>
        <v>0</v>
      </c>
      <c r="U44" s="2">
        <f t="shared" si="8"/>
        <v>0</v>
      </c>
      <c r="V44" s="2">
        <v>31805.283728999999</v>
      </c>
      <c r="W44" s="2">
        <f t="shared" si="9"/>
        <v>9.6942504805991998</v>
      </c>
      <c r="X44" s="2">
        <f t="shared" si="10"/>
        <v>6.0237299065702263</v>
      </c>
      <c r="Y44" s="2">
        <f t="shared" si="11"/>
        <v>1.9074233820394628</v>
      </c>
      <c r="Z44" s="2">
        <f t="shared" si="12"/>
        <v>10.416717662413754</v>
      </c>
      <c r="AA44" s="2">
        <f t="shared" si="13"/>
        <v>1.6339435502426178</v>
      </c>
      <c r="AB44" s="2">
        <f t="shared" si="14"/>
        <v>3.4722392208045849</v>
      </c>
      <c r="AC44" s="2">
        <v>9</v>
      </c>
      <c r="AD44" s="2">
        <f t="shared" si="15"/>
        <v>1.1574130736015282</v>
      </c>
      <c r="AE44" s="2" t="s">
        <v>135</v>
      </c>
      <c r="AF44" s="2">
        <f t="shared" si="16"/>
        <v>0</v>
      </c>
      <c r="AG44" s="2">
        <f t="shared" si="17"/>
        <v>0.19625894967457383</v>
      </c>
      <c r="AH44" s="2">
        <f t="shared" si="18"/>
        <v>0.34645502386314186</v>
      </c>
      <c r="AI44" s="2">
        <f t="shared" si="19"/>
        <v>209523119</v>
      </c>
      <c r="AJ44" s="2">
        <f t="shared" si="20"/>
        <v>5933038.7999999998</v>
      </c>
      <c r="AK44" s="2">
        <f t="shared" si="21"/>
        <v>5.9330387999999994</v>
      </c>
      <c r="AL44" s="2" t="s">
        <v>487</v>
      </c>
      <c r="AM44" s="2" t="s">
        <v>488</v>
      </c>
      <c r="AN44" s="2" t="s">
        <v>489</v>
      </c>
      <c r="AO44" s="2" t="s">
        <v>490</v>
      </c>
      <c r="AP44" s="2" t="s">
        <v>135</v>
      </c>
      <c r="AQ44" s="2" t="s">
        <v>135</v>
      </c>
      <c r="AR44" s="2" t="s">
        <v>135</v>
      </c>
      <c r="AS44" s="2">
        <v>0</v>
      </c>
      <c r="AT44" s="2" t="s">
        <v>135</v>
      </c>
      <c r="AU44" s="2" t="s">
        <v>135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277</v>
      </c>
    </row>
    <row r="45" spans="1:99" s="2" customFormat="1" x14ac:dyDescent="0.25">
      <c r="A45" s="2" t="s">
        <v>491</v>
      </c>
      <c r="C45" s="2" t="s">
        <v>492</v>
      </c>
      <c r="D45" s="2">
        <v>1947</v>
      </c>
      <c r="E45" s="2">
        <f t="shared" si="0"/>
        <v>68</v>
      </c>
      <c r="F45" s="2">
        <v>6</v>
      </c>
      <c r="G45" s="2">
        <v>8</v>
      </c>
      <c r="H45" s="2">
        <v>349</v>
      </c>
      <c r="I45" s="2">
        <v>170</v>
      </c>
      <c r="J45" s="2">
        <v>100</v>
      </c>
      <c r="K45" s="2">
        <v>170</v>
      </c>
      <c r="L45" s="2">
        <f t="shared" si="1"/>
        <v>7405183</v>
      </c>
      <c r="M45" s="2">
        <v>9025</v>
      </c>
      <c r="N45" s="2">
        <f t="shared" si="2"/>
        <v>393129000</v>
      </c>
      <c r="O45" s="2">
        <f t="shared" si="3"/>
        <v>14.1015625</v>
      </c>
      <c r="P45" s="2">
        <f t="shared" si="4"/>
        <v>36522911.5</v>
      </c>
      <c r="Q45" s="2">
        <f t="shared" si="5"/>
        <v>36.522911499999999</v>
      </c>
      <c r="R45" s="2">
        <v>0</v>
      </c>
      <c r="S45" s="2">
        <f t="shared" si="6"/>
        <v>0</v>
      </c>
      <c r="T45" s="2">
        <f t="shared" si="7"/>
        <v>0</v>
      </c>
      <c r="U45" s="2">
        <f t="shared" si="8"/>
        <v>0</v>
      </c>
      <c r="W45" s="2">
        <f t="shared" si="9"/>
        <v>0</v>
      </c>
      <c r="X45" s="2">
        <f t="shared" si="10"/>
        <v>0</v>
      </c>
      <c r="Y45" s="2">
        <f t="shared" si="11"/>
        <v>0</v>
      </c>
      <c r="Z45" s="2">
        <f t="shared" si="12"/>
        <v>1.8836521854149656E-2</v>
      </c>
      <c r="AA45" s="2">
        <f t="shared" si="13"/>
        <v>0</v>
      </c>
      <c r="AB45" s="2">
        <f t="shared" si="14"/>
        <v>9.4182609270748278E-3</v>
      </c>
      <c r="AC45" s="2">
        <v>6</v>
      </c>
      <c r="AD45" s="2">
        <f t="shared" si="15"/>
        <v>3.1394203090249428E-3</v>
      </c>
      <c r="AE45" s="2" t="s">
        <v>135</v>
      </c>
      <c r="AF45" s="2">
        <f t="shared" si="16"/>
        <v>0</v>
      </c>
      <c r="AG45" s="2">
        <f t="shared" si="17"/>
        <v>8.4193511151674764E-5</v>
      </c>
      <c r="AH45" s="2">
        <f t="shared" si="18"/>
        <v>296.09650338878618</v>
      </c>
      <c r="AI45" s="2">
        <f t="shared" si="19"/>
        <v>4355990</v>
      </c>
      <c r="AJ45" s="2">
        <f t="shared" si="20"/>
        <v>123348</v>
      </c>
      <c r="AK45" s="2">
        <f t="shared" si="21"/>
        <v>0.123348</v>
      </c>
      <c r="AL45" s="2" t="s">
        <v>135</v>
      </c>
      <c r="AM45" s="2" t="s">
        <v>135</v>
      </c>
      <c r="AN45" s="2" t="s">
        <v>135</v>
      </c>
      <c r="AO45" s="2" t="s">
        <v>135</v>
      </c>
      <c r="AP45" s="2" t="s">
        <v>135</v>
      </c>
      <c r="AQ45" s="2" t="s">
        <v>135</v>
      </c>
      <c r="AR45" s="2" t="s">
        <v>135</v>
      </c>
      <c r="AS45" s="2">
        <v>0</v>
      </c>
      <c r="AT45" s="2" t="s">
        <v>135</v>
      </c>
      <c r="AU45" s="2" t="s">
        <v>135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143</v>
      </c>
    </row>
    <row r="46" spans="1:99" s="2" customFormat="1" x14ac:dyDescent="0.25">
      <c r="A46" s="2" t="s">
        <v>493</v>
      </c>
      <c r="C46" s="2" t="s">
        <v>494</v>
      </c>
      <c r="D46" s="2">
        <v>1951</v>
      </c>
      <c r="E46" s="2">
        <f t="shared" si="0"/>
        <v>64</v>
      </c>
      <c r="F46" s="2">
        <v>6</v>
      </c>
      <c r="G46" s="2">
        <v>8</v>
      </c>
      <c r="H46" s="2">
        <v>45</v>
      </c>
      <c r="I46" s="2">
        <v>2640</v>
      </c>
      <c r="J46" s="2">
        <v>2400</v>
      </c>
      <c r="K46" s="2">
        <v>2640</v>
      </c>
      <c r="L46" s="2">
        <f t="shared" si="1"/>
        <v>114998136</v>
      </c>
      <c r="M46" s="2">
        <v>365</v>
      </c>
      <c r="N46" s="2">
        <f t="shared" si="2"/>
        <v>15899400</v>
      </c>
      <c r="O46" s="2">
        <f t="shared" si="3"/>
        <v>0.5703125</v>
      </c>
      <c r="P46" s="2">
        <f t="shared" si="4"/>
        <v>1477103.9000000001</v>
      </c>
      <c r="Q46" s="2">
        <f t="shared" si="5"/>
        <v>1.4771039000000001</v>
      </c>
      <c r="R46" s="2">
        <v>3</v>
      </c>
      <c r="S46" s="2">
        <f t="shared" si="6"/>
        <v>7.7699699999999989</v>
      </c>
      <c r="T46" s="2">
        <f t="shared" si="7"/>
        <v>1920</v>
      </c>
      <c r="U46" s="2">
        <f t="shared" si="8"/>
        <v>83640000</v>
      </c>
      <c r="V46" s="2">
        <v>56686.374225</v>
      </c>
      <c r="W46" s="2">
        <f t="shared" si="9"/>
        <v>17.27800686378</v>
      </c>
      <c r="X46" s="2">
        <f t="shared" si="10"/>
        <v>10.736059159969651</v>
      </c>
      <c r="Y46" s="2">
        <f t="shared" si="11"/>
        <v>4.0103567775902231</v>
      </c>
      <c r="Z46" s="2">
        <f t="shared" si="12"/>
        <v>7.2328601079286008</v>
      </c>
      <c r="AA46" s="2">
        <f t="shared" si="13"/>
        <v>5.8364704142547916</v>
      </c>
      <c r="AB46" s="2">
        <f t="shared" si="14"/>
        <v>3.6164300539643004</v>
      </c>
      <c r="AC46" s="2">
        <v>6</v>
      </c>
      <c r="AD46" s="2">
        <f t="shared" si="15"/>
        <v>1.2054766846547669</v>
      </c>
      <c r="AE46" s="2" t="s">
        <v>135</v>
      </c>
      <c r="AF46" s="2">
        <f t="shared" si="16"/>
        <v>5.2602739726027394</v>
      </c>
      <c r="AG46" s="2">
        <f t="shared" si="17"/>
        <v>0.16075524294511129</v>
      </c>
      <c r="AH46" s="2">
        <f t="shared" si="18"/>
        <v>0.49896225178627412</v>
      </c>
      <c r="AI46" s="2">
        <f t="shared" si="19"/>
        <v>104543760</v>
      </c>
      <c r="AJ46" s="2">
        <f t="shared" si="20"/>
        <v>2960352</v>
      </c>
      <c r="AK46" s="2">
        <f t="shared" si="21"/>
        <v>2.9603519999999999</v>
      </c>
      <c r="AL46" s="2" t="s">
        <v>495</v>
      </c>
      <c r="AM46" s="2" t="s">
        <v>135</v>
      </c>
      <c r="AN46" s="2" t="s">
        <v>496</v>
      </c>
      <c r="AO46" s="2" t="s">
        <v>497</v>
      </c>
      <c r="AP46" s="2" t="s">
        <v>135</v>
      </c>
      <c r="AQ46" s="2" t="s">
        <v>135</v>
      </c>
      <c r="AR46" s="2" t="s">
        <v>135</v>
      </c>
      <c r="AS46" s="2">
        <v>0</v>
      </c>
      <c r="AT46" s="2" t="s">
        <v>135</v>
      </c>
      <c r="AU46" s="2" t="s">
        <v>135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143</v>
      </c>
    </row>
    <row r="47" spans="1:99" s="2" customFormat="1" x14ac:dyDescent="0.25">
      <c r="A47" s="2" t="s">
        <v>498</v>
      </c>
      <c r="B47" s="2" t="s">
        <v>499</v>
      </c>
      <c r="C47" s="2" t="s">
        <v>500</v>
      </c>
      <c r="D47" s="2">
        <v>1956</v>
      </c>
      <c r="E47" s="2">
        <f t="shared" si="0"/>
        <v>59</v>
      </c>
      <c r="F47" s="2">
        <v>13</v>
      </c>
      <c r="G47" s="2">
        <v>25</v>
      </c>
      <c r="H47" s="2">
        <v>4600</v>
      </c>
      <c r="I47" s="2">
        <v>7000</v>
      </c>
      <c r="J47" s="2">
        <v>6000</v>
      </c>
      <c r="K47" s="2">
        <v>7000</v>
      </c>
      <c r="L47" s="2">
        <f t="shared" si="1"/>
        <v>304919300</v>
      </c>
      <c r="M47" s="2">
        <v>670</v>
      </c>
      <c r="N47" s="2">
        <f t="shared" si="2"/>
        <v>29185200</v>
      </c>
      <c r="O47" s="2">
        <f t="shared" si="3"/>
        <v>1.046875</v>
      </c>
      <c r="P47" s="2">
        <f t="shared" si="4"/>
        <v>2711396.2</v>
      </c>
      <c r="Q47" s="2">
        <f t="shared" si="5"/>
        <v>2.7113962000000003</v>
      </c>
      <c r="R47" s="2">
        <v>62</v>
      </c>
      <c r="S47" s="2">
        <f t="shared" si="6"/>
        <v>160.57937999999999</v>
      </c>
      <c r="T47" s="2">
        <f t="shared" si="7"/>
        <v>39680</v>
      </c>
      <c r="U47" s="2">
        <f t="shared" si="8"/>
        <v>1728560000</v>
      </c>
      <c r="W47" s="2">
        <f t="shared" si="9"/>
        <v>0</v>
      </c>
      <c r="X47" s="2">
        <f t="shared" si="10"/>
        <v>0</v>
      </c>
      <c r="Y47" s="2">
        <f t="shared" si="11"/>
        <v>0</v>
      </c>
      <c r="Z47" s="2">
        <f t="shared" si="12"/>
        <v>10.447737209270452</v>
      </c>
      <c r="AA47" s="2">
        <f t="shared" si="13"/>
        <v>0</v>
      </c>
      <c r="AB47" s="2">
        <f t="shared" si="14"/>
        <v>2.4110162790624119</v>
      </c>
      <c r="AC47" s="2">
        <v>13</v>
      </c>
      <c r="AD47" s="2">
        <f t="shared" si="15"/>
        <v>0.803672093020804</v>
      </c>
      <c r="AE47" s="2" t="s">
        <v>135</v>
      </c>
      <c r="AF47" s="2">
        <f t="shared" si="16"/>
        <v>59.223880597014926</v>
      </c>
      <c r="AG47" s="2">
        <f t="shared" si="17"/>
        <v>0.17139034456218002</v>
      </c>
      <c r="AH47" s="2">
        <f t="shared" si="18"/>
        <v>0.36636132459923687</v>
      </c>
      <c r="AI47" s="2">
        <f t="shared" si="19"/>
        <v>261359400</v>
      </c>
      <c r="AJ47" s="2">
        <f t="shared" si="20"/>
        <v>7400880</v>
      </c>
      <c r="AK47" s="2">
        <f t="shared" si="21"/>
        <v>7.4008799999999999</v>
      </c>
      <c r="AL47" s="2" t="s">
        <v>135</v>
      </c>
      <c r="AM47" s="2" t="s">
        <v>135</v>
      </c>
      <c r="AN47" s="2" t="s">
        <v>135</v>
      </c>
      <c r="AO47" s="2" t="s">
        <v>135</v>
      </c>
      <c r="AP47" s="2" t="s">
        <v>135</v>
      </c>
      <c r="AQ47" s="2" t="s">
        <v>135</v>
      </c>
      <c r="AR47" s="2" t="s">
        <v>135</v>
      </c>
      <c r="AS47" s="2">
        <v>0</v>
      </c>
      <c r="AT47" s="2" t="s">
        <v>135</v>
      </c>
      <c r="AU47" s="2" t="s">
        <v>135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143</v>
      </c>
    </row>
    <row r="48" spans="1:99" s="2" customFormat="1" x14ac:dyDescent="0.25">
      <c r="A48" s="2" t="s">
        <v>501</v>
      </c>
      <c r="B48" s="2" t="s">
        <v>502</v>
      </c>
      <c r="C48" s="2" t="s">
        <v>503</v>
      </c>
      <c r="D48" s="2">
        <v>1932</v>
      </c>
      <c r="E48" s="2">
        <f t="shared" si="0"/>
        <v>83</v>
      </c>
      <c r="F48" s="2">
        <v>15</v>
      </c>
      <c r="G48" s="2">
        <v>15</v>
      </c>
      <c r="H48" s="2">
        <v>100</v>
      </c>
      <c r="I48" s="2">
        <v>10660</v>
      </c>
      <c r="J48" s="2">
        <v>9660</v>
      </c>
      <c r="K48" s="2">
        <v>10660</v>
      </c>
      <c r="L48" s="2">
        <f t="shared" si="1"/>
        <v>464348534</v>
      </c>
      <c r="M48" s="2">
        <v>1625.5034019</v>
      </c>
      <c r="N48" s="2">
        <f t="shared" si="2"/>
        <v>70806928.186764002</v>
      </c>
      <c r="O48" s="2">
        <f t="shared" si="3"/>
        <v>2.5398490654687502</v>
      </c>
      <c r="P48" s="2">
        <f t="shared" si="4"/>
        <v>6578184.6970130345</v>
      </c>
      <c r="Q48" s="2">
        <f t="shared" si="5"/>
        <v>6.5781846970130342</v>
      </c>
      <c r="R48" s="2">
        <v>0</v>
      </c>
      <c r="S48" s="2">
        <f t="shared" si="6"/>
        <v>0</v>
      </c>
      <c r="T48" s="2">
        <f t="shared" si="7"/>
        <v>0</v>
      </c>
      <c r="U48" s="2">
        <f t="shared" si="8"/>
        <v>0</v>
      </c>
      <c r="V48" s="2">
        <v>113876.06186</v>
      </c>
      <c r="W48" s="2">
        <f t="shared" si="9"/>
        <v>34.709423654927996</v>
      </c>
      <c r="X48" s="2">
        <f t="shared" si="10"/>
        <v>21.567442859912841</v>
      </c>
      <c r="Y48" s="2">
        <f t="shared" si="11"/>
        <v>3.8175898027139343</v>
      </c>
      <c r="Z48" s="2">
        <f t="shared" si="12"/>
        <v>6.5579533795790486</v>
      </c>
      <c r="AA48" s="2">
        <f t="shared" si="13"/>
        <v>2.9129844333207036</v>
      </c>
      <c r="AB48" s="2">
        <f t="shared" si="14"/>
        <v>1.3115906759158098</v>
      </c>
      <c r="AC48" s="2">
        <v>15</v>
      </c>
      <c r="AD48" s="2">
        <f t="shared" si="15"/>
        <v>0.43719689197193656</v>
      </c>
      <c r="AE48" s="2" t="s">
        <v>135</v>
      </c>
      <c r="AF48" s="2">
        <f t="shared" si="16"/>
        <v>0</v>
      </c>
      <c r="AG48" s="2">
        <f t="shared" si="17"/>
        <v>6.9067843536876505E-2</v>
      </c>
      <c r="AH48" s="2">
        <f t="shared" si="18"/>
        <v>0.55207340267048266</v>
      </c>
      <c r="AI48" s="2">
        <f t="shared" si="19"/>
        <v>420788634</v>
      </c>
      <c r="AJ48" s="2">
        <f t="shared" si="20"/>
        <v>11915416.800000001</v>
      </c>
      <c r="AK48" s="2">
        <f t="shared" si="21"/>
        <v>11.915416800000001</v>
      </c>
      <c r="AL48" s="2" t="s">
        <v>504</v>
      </c>
      <c r="AM48" s="2" t="s">
        <v>505</v>
      </c>
      <c r="AN48" s="2" t="s">
        <v>159</v>
      </c>
      <c r="AO48" s="2" t="s">
        <v>506</v>
      </c>
      <c r="AP48" s="2" t="s">
        <v>135</v>
      </c>
      <c r="AQ48" s="2" t="s">
        <v>135</v>
      </c>
      <c r="AR48" s="2" t="s">
        <v>135</v>
      </c>
      <c r="AS48" s="2">
        <v>0</v>
      </c>
      <c r="AT48" s="2" t="s">
        <v>135</v>
      </c>
      <c r="AU48" s="2" t="s">
        <v>135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277</v>
      </c>
    </row>
    <row r="49" spans="1:99" s="2" customFormat="1" x14ac:dyDescent="0.25">
      <c r="A49" s="2" t="s">
        <v>507</v>
      </c>
      <c r="B49" s="2" t="s">
        <v>507</v>
      </c>
      <c r="C49" s="2" t="s">
        <v>508</v>
      </c>
      <c r="D49" s="2">
        <v>1947</v>
      </c>
      <c r="E49" s="2">
        <f t="shared" si="0"/>
        <v>68</v>
      </c>
      <c r="F49" s="2">
        <v>6</v>
      </c>
      <c r="G49" s="2">
        <v>8</v>
      </c>
      <c r="H49" s="2">
        <v>48</v>
      </c>
      <c r="I49" s="2">
        <v>24000</v>
      </c>
      <c r="J49" s="2">
        <v>10000</v>
      </c>
      <c r="K49" s="2">
        <v>24000</v>
      </c>
      <c r="L49" s="2">
        <f t="shared" si="1"/>
        <v>1045437600</v>
      </c>
      <c r="M49" s="2">
        <v>3101.8212463999998</v>
      </c>
      <c r="N49" s="2">
        <f t="shared" si="2"/>
        <v>135115333.493184</v>
      </c>
      <c r="O49" s="2">
        <f t="shared" si="3"/>
        <v>4.8465956974999997</v>
      </c>
      <c r="P49" s="2">
        <f t="shared" si="4"/>
        <v>12552636.329206305</v>
      </c>
      <c r="Q49" s="2">
        <f t="shared" si="5"/>
        <v>12.552636329206305</v>
      </c>
      <c r="R49" s="2">
        <v>0</v>
      </c>
      <c r="S49" s="2">
        <f t="shared" si="6"/>
        <v>0</v>
      </c>
      <c r="T49" s="2">
        <f t="shared" si="7"/>
        <v>0</v>
      </c>
      <c r="U49" s="2">
        <f t="shared" si="8"/>
        <v>0</v>
      </c>
      <c r="V49" s="2">
        <v>66899.914508999995</v>
      </c>
      <c r="W49" s="2">
        <f t="shared" si="9"/>
        <v>20.391093942343197</v>
      </c>
      <c r="X49" s="2">
        <f t="shared" si="10"/>
        <v>12.670442408517546</v>
      </c>
      <c r="Y49" s="2">
        <f t="shared" si="11"/>
        <v>1.6235585055603035</v>
      </c>
      <c r="Z49" s="2">
        <f t="shared" si="12"/>
        <v>7.7373720137599182</v>
      </c>
      <c r="AA49" s="2">
        <f t="shared" si="13"/>
        <v>1.6531353522021595</v>
      </c>
      <c r="AB49" s="2">
        <f t="shared" si="14"/>
        <v>3.8686860068799596</v>
      </c>
      <c r="AC49" s="2">
        <v>6</v>
      </c>
      <c r="AD49" s="2">
        <f t="shared" si="15"/>
        <v>1.2895620022933196</v>
      </c>
      <c r="AE49" s="2">
        <v>38.240499999999997</v>
      </c>
      <c r="AF49" s="2">
        <f t="shared" si="16"/>
        <v>0</v>
      </c>
      <c r="AG49" s="2">
        <f t="shared" si="17"/>
        <v>5.8991115420182851E-2</v>
      </c>
      <c r="AH49" s="2">
        <f t="shared" si="18"/>
        <v>1.0176603049264119</v>
      </c>
      <c r="AI49" s="2">
        <f t="shared" si="19"/>
        <v>435599000</v>
      </c>
      <c r="AJ49" s="2">
        <f t="shared" si="20"/>
        <v>12334800</v>
      </c>
      <c r="AK49" s="2">
        <f t="shared" si="21"/>
        <v>12.3348</v>
      </c>
      <c r="AL49" s="2" t="s">
        <v>509</v>
      </c>
      <c r="AM49" s="2" t="s">
        <v>510</v>
      </c>
      <c r="AN49" s="2" t="s">
        <v>511</v>
      </c>
      <c r="AO49" s="2" t="s">
        <v>512</v>
      </c>
      <c r="AP49" s="2" t="s">
        <v>513</v>
      </c>
      <c r="AQ49" s="2" t="s">
        <v>405</v>
      </c>
      <c r="AR49" s="2" t="s">
        <v>514</v>
      </c>
      <c r="AS49" s="2">
        <v>1</v>
      </c>
      <c r="AT49" s="2" t="s">
        <v>515</v>
      </c>
      <c r="AU49" s="2" t="s">
        <v>516</v>
      </c>
      <c r="AV49" s="2">
        <v>10</v>
      </c>
      <c r="AW49" s="5">
        <v>98</v>
      </c>
      <c r="AX49" s="5">
        <v>2</v>
      </c>
      <c r="AY49" s="2">
        <v>0</v>
      </c>
      <c r="AZ49" s="5">
        <v>1.9</v>
      </c>
      <c r="BA49" s="5">
        <v>21.2</v>
      </c>
      <c r="BB49" s="2">
        <v>0</v>
      </c>
      <c r="BC49" s="5">
        <v>0.3</v>
      </c>
      <c r="BD49" s="2">
        <v>0</v>
      </c>
      <c r="BE49" s="5">
        <v>1.4</v>
      </c>
      <c r="BF49" s="5">
        <v>10.5</v>
      </c>
      <c r="BG49" s="5">
        <v>17.3</v>
      </c>
      <c r="BH49" s="5">
        <v>10.4</v>
      </c>
      <c r="BI49" s="2">
        <v>0</v>
      </c>
      <c r="BJ49" s="5">
        <v>0.7</v>
      </c>
      <c r="BK49" s="5">
        <v>28.4</v>
      </c>
      <c r="BL49" s="5">
        <v>7</v>
      </c>
      <c r="BM49" s="2">
        <v>0</v>
      </c>
      <c r="BN49" s="5">
        <v>0.7</v>
      </c>
      <c r="BO49" s="5">
        <v>13430</v>
      </c>
      <c r="BP49" s="5">
        <v>969</v>
      </c>
      <c r="BQ49" s="5">
        <v>320</v>
      </c>
      <c r="BR49" s="5">
        <v>23</v>
      </c>
      <c r="BS49" s="5">
        <v>0.63</v>
      </c>
      <c r="BT49" s="5">
        <v>0.05</v>
      </c>
      <c r="BU49" s="5">
        <v>15648</v>
      </c>
      <c r="BV49" s="5">
        <v>373</v>
      </c>
      <c r="BW49" s="5">
        <v>0.73</v>
      </c>
      <c r="BX49" s="5">
        <v>22721</v>
      </c>
      <c r="BY49" s="5">
        <v>1531</v>
      </c>
      <c r="BZ49" s="5">
        <v>541</v>
      </c>
      <c r="CA49" s="5">
        <v>36</v>
      </c>
      <c r="CB49" s="5">
        <v>0.68</v>
      </c>
      <c r="CC49" s="5">
        <v>0.05</v>
      </c>
      <c r="CD49" s="5">
        <v>13</v>
      </c>
      <c r="CE49" s="5">
        <v>21</v>
      </c>
      <c r="CF49" s="5">
        <v>41</v>
      </c>
      <c r="CG49" s="5">
        <v>37</v>
      </c>
      <c r="CH49" s="5">
        <v>30</v>
      </c>
      <c r="CI49" s="5">
        <v>10</v>
      </c>
      <c r="CJ49" s="5">
        <v>20</v>
      </c>
      <c r="CK49" s="5">
        <v>1</v>
      </c>
      <c r="CL49" s="5">
        <v>1</v>
      </c>
      <c r="CM49" s="2">
        <v>0</v>
      </c>
      <c r="CN49" s="2">
        <v>0</v>
      </c>
      <c r="CO49" s="2">
        <v>0</v>
      </c>
      <c r="CP49" s="5">
        <v>1</v>
      </c>
      <c r="CQ49" s="5">
        <v>4</v>
      </c>
      <c r="CR49" s="5">
        <v>21</v>
      </c>
      <c r="CS49" s="5">
        <v>0.26901000000000003</v>
      </c>
      <c r="CT49" s="2">
        <v>0</v>
      </c>
      <c r="CU49" s="2" t="s">
        <v>277</v>
      </c>
    </row>
    <row r="50" spans="1:99" s="2" customFormat="1" x14ac:dyDescent="0.25">
      <c r="A50" s="2" t="s">
        <v>517</v>
      </c>
      <c r="C50" s="2" t="s">
        <v>518</v>
      </c>
      <c r="D50" s="2">
        <v>1938</v>
      </c>
      <c r="E50" s="2">
        <f t="shared" si="0"/>
        <v>77</v>
      </c>
      <c r="F50" s="2">
        <v>30</v>
      </c>
      <c r="G50" s="2">
        <v>40</v>
      </c>
      <c r="H50" s="2">
        <v>820</v>
      </c>
      <c r="I50" s="2">
        <v>4821</v>
      </c>
      <c r="J50" s="2">
        <v>2400</v>
      </c>
      <c r="K50" s="2">
        <v>4821</v>
      </c>
      <c r="L50" s="2">
        <f t="shared" si="1"/>
        <v>210002277.90000001</v>
      </c>
      <c r="M50" s="2">
        <v>1723</v>
      </c>
      <c r="N50" s="2">
        <f t="shared" si="2"/>
        <v>75053880</v>
      </c>
      <c r="O50" s="2">
        <f t="shared" si="3"/>
        <v>2.6921875000000002</v>
      </c>
      <c r="P50" s="2">
        <f t="shared" si="4"/>
        <v>6972739.7800000003</v>
      </c>
      <c r="Q50" s="2">
        <f t="shared" si="5"/>
        <v>6.9727397800000004</v>
      </c>
      <c r="R50" s="2">
        <v>4.5</v>
      </c>
      <c r="S50" s="2">
        <f t="shared" si="6"/>
        <v>11.654954999999999</v>
      </c>
      <c r="T50" s="2">
        <f t="shared" si="7"/>
        <v>2880</v>
      </c>
      <c r="U50" s="2">
        <f t="shared" si="8"/>
        <v>125460000</v>
      </c>
      <c r="V50" s="2">
        <v>135389.20185000001</v>
      </c>
      <c r="W50" s="2">
        <f t="shared" si="9"/>
        <v>41.266628723880004</v>
      </c>
      <c r="X50" s="2">
        <f t="shared" si="10"/>
        <v>25.641902495178904</v>
      </c>
      <c r="Y50" s="2">
        <f t="shared" si="11"/>
        <v>4.4085132751020586</v>
      </c>
      <c r="Z50" s="2">
        <f t="shared" si="12"/>
        <v>2.7980202742349896</v>
      </c>
      <c r="AA50" s="2">
        <f t="shared" si="13"/>
        <v>13.939770920444598</v>
      </c>
      <c r="AB50" s="2">
        <f t="shared" si="14"/>
        <v>0.27980202742349897</v>
      </c>
      <c r="AC50" s="2">
        <v>30</v>
      </c>
      <c r="AD50" s="2">
        <f t="shared" si="15"/>
        <v>9.3267342474499651E-2</v>
      </c>
      <c r="AE50" s="2" t="s">
        <v>135</v>
      </c>
      <c r="AF50" s="2">
        <f t="shared" si="16"/>
        <v>1.6715031921067904</v>
      </c>
      <c r="AG50" s="2">
        <f t="shared" si="17"/>
        <v>2.8622642830604596E-2</v>
      </c>
      <c r="AH50" s="2">
        <f t="shared" si="18"/>
        <v>2.3553752324047954</v>
      </c>
      <c r="AI50" s="2">
        <f t="shared" si="19"/>
        <v>104543760</v>
      </c>
      <c r="AJ50" s="2">
        <f t="shared" si="20"/>
        <v>2960352</v>
      </c>
      <c r="AK50" s="2">
        <f t="shared" si="21"/>
        <v>2.9603519999999999</v>
      </c>
      <c r="AL50" s="2" t="s">
        <v>519</v>
      </c>
      <c r="AM50" s="2" t="s">
        <v>520</v>
      </c>
      <c r="AN50" s="2" t="s">
        <v>135</v>
      </c>
      <c r="AO50" s="2" t="s">
        <v>521</v>
      </c>
      <c r="AP50" s="2" t="s">
        <v>135</v>
      </c>
      <c r="AQ50" s="2" t="s">
        <v>135</v>
      </c>
      <c r="AR50" s="2" t="s">
        <v>135</v>
      </c>
      <c r="AS50" s="2">
        <v>0</v>
      </c>
      <c r="AT50" s="2" t="s">
        <v>135</v>
      </c>
      <c r="AU50" s="2" t="s">
        <v>135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143</v>
      </c>
    </row>
    <row r="51" spans="1:99" s="2" customFormat="1" x14ac:dyDescent="0.25">
      <c r="A51" s="2" t="s">
        <v>522</v>
      </c>
      <c r="B51" s="2" t="s">
        <v>523</v>
      </c>
      <c r="C51" s="2" t="s">
        <v>524</v>
      </c>
      <c r="D51" s="2">
        <v>1925</v>
      </c>
      <c r="E51" s="2">
        <f t="shared" si="0"/>
        <v>90</v>
      </c>
      <c r="F51" s="2">
        <v>50</v>
      </c>
      <c r="G51" s="2">
        <v>50</v>
      </c>
      <c r="H51" s="2">
        <v>62200</v>
      </c>
      <c r="I51" s="2">
        <v>215000</v>
      </c>
      <c r="J51" s="2">
        <v>83678</v>
      </c>
      <c r="K51" s="2">
        <v>215000</v>
      </c>
      <c r="L51" s="2">
        <f t="shared" si="1"/>
        <v>9365378500</v>
      </c>
      <c r="M51" s="2">
        <v>8768</v>
      </c>
      <c r="N51" s="2">
        <f t="shared" si="2"/>
        <v>381934080</v>
      </c>
      <c r="O51" s="2">
        <f t="shared" si="3"/>
        <v>13.700000000000001</v>
      </c>
      <c r="P51" s="2">
        <f t="shared" si="4"/>
        <v>35482868.480000004</v>
      </c>
      <c r="Q51" s="2">
        <f t="shared" si="5"/>
        <v>35.48286848</v>
      </c>
      <c r="R51" s="2">
        <v>253</v>
      </c>
      <c r="S51" s="2">
        <f t="shared" si="6"/>
        <v>655.26747</v>
      </c>
      <c r="T51" s="2">
        <f t="shared" si="7"/>
        <v>161920</v>
      </c>
      <c r="U51" s="2">
        <f t="shared" si="8"/>
        <v>7053640000</v>
      </c>
      <c r="V51" s="2">
        <v>398969.23171999998</v>
      </c>
      <c r="W51" s="2">
        <f t="shared" si="9"/>
        <v>121.60582182825598</v>
      </c>
      <c r="X51" s="2">
        <f t="shared" si="10"/>
        <v>75.562378672377676</v>
      </c>
      <c r="Y51" s="2">
        <f t="shared" si="11"/>
        <v>5.7589047761379675</v>
      </c>
      <c r="Z51" s="2">
        <f t="shared" si="12"/>
        <v>24.520929109023211</v>
      </c>
      <c r="AA51" s="2">
        <f t="shared" si="13"/>
        <v>1.1781781479735991</v>
      </c>
      <c r="AB51" s="2">
        <f t="shared" si="14"/>
        <v>1.4712557465413925</v>
      </c>
      <c r="AC51" s="2">
        <v>50</v>
      </c>
      <c r="AD51" s="2">
        <f t="shared" si="15"/>
        <v>0.49041858218046419</v>
      </c>
      <c r="AE51" s="2">
        <v>31.373899999999999</v>
      </c>
      <c r="AF51" s="2">
        <f t="shared" si="16"/>
        <v>18.467153284671532</v>
      </c>
      <c r="AG51" s="2">
        <f t="shared" si="17"/>
        <v>0.11119574377385892</v>
      </c>
      <c r="AH51" s="2">
        <f t="shared" si="18"/>
        <v>0.34377581304946603</v>
      </c>
      <c r="AI51" s="2">
        <f t="shared" si="19"/>
        <v>3645005312.2000003</v>
      </c>
      <c r="AJ51" s="2">
        <f t="shared" si="20"/>
        <v>103215139.44</v>
      </c>
      <c r="AK51" s="2">
        <f t="shared" si="21"/>
        <v>103.21513944</v>
      </c>
      <c r="AL51" s="2" t="s">
        <v>525</v>
      </c>
      <c r="AM51" s="2" t="s">
        <v>135</v>
      </c>
      <c r="AN51" s="2" t="s">
        <v>526</v>
      </c>
      <c r="AO51" s="2" t="s">
        <v>527</v>
      </c>
      <c r="AP51" s="2" t="s">
        <v>528</v>
      </c>
      <c r="AQ51" s="2" t="s">
        <v>162</v>
      </c>
      <c r="AR51" s="2" t="s">
        <v>529</v>
      </c>
      <c r="AS51" s="2">
        <v>1</v>
      </c>
      <c r="AT51" s="2" t="s">
        <v>530</v>
      </c>
      <c r="AU51" s="2" t="s">
        <v>531</v>
      </c>
      <c r="AV51" s="2">
        <v>9</v>
      </c>
      <c r="AW51" s="5">
        <v>100</v>
      </c>
      <c r="AX51" s="2">
        <v>0</v>
      </c>
      <c r="AY51" s="2">
        <v>0</v>
      </c>
      <c r="AZ51" s="5">
        <v>0.3</v>
      </c>
      <c r="BA51" s="5">
        <v>0.1</v>
      </c>
      <c r="BB51" s="2">
        <v>0</v>
      </c>
      <c r="BC51" s="2">
        <v>0</v>
      </c>
      <c r="BD51" s="2">
        <v>0</v>
      </c>
      <c r="BE51" s="5">
        <v>0.1</v>
      </c>
      <c r="BF51" s="5">
        <v>37</v>
      </c>
      <c r="BG51" s="5">
        <v>16.899999999999999</v>
      </c>
      <c r="BH51" s="5">
        <v>35.5</v>
      </c>
      <c r="BI51" s="2">
        <v>0</v>
      </c>
      <c r="BJ51" s="2">
        <v>0</v>
      </c>
      <c r="BK51" s="5">
        <v>5.4</v>
      </c>
      <c r="BL51" s="5">
        <v>2.2000000000000002</v>
      </c>
      <c r="BM51" s="2">
        <v>0</v>
      </c>
      <c r="BN51" s="5">
        <v>2.6</v>
      </c>
      <c r="BO51" s="5">
        <v>1940</v>
      </c>
      <c r="BP51" s="5">
        <v>520</v>
      </c>
      <c r="BQ51" s="5">
        <v>45</v>
      </c>
      <c r="BR51" s="5">
        <v>12</v>
      </c>
      <c r="BS51" s="5">
        <v>0.19</v>
      </c>
      <c r="BT51" s="5">
        <v>0.05</v>
      </c>
      <c r="BU51" s="5">
        <v>2938</v>
      </c>
      <c r="BV51" s="5">
        <v>68</v>
      </c>
      <c r="BW51" s="5">
        <v>0.28000000000000003</v>
      </c>
      <c r="BX51" s="5">
        <v>12958</v>
      </c>
      <c r="BY51" s="5">
        <v>1270</v>
      </c>
      <c r="BZ51" s="5">
        <v>301</v>
      </c>
      <c r="CA51" s="5">
        <v>30</v>
      </c>
      <c r="CB51" s="5">
        <v>0.47</v>
      </c>
      <c r="CC51" s="5">
        <v>0.05</v>
      </c>
      <c r="CD51" s="5">
        <v>10</v>
      </c>
      <c r="CE51" s="5">
        <v>12</v>
      </c>
      <c r="CF51" s="5">
        <v>12</v>
      </c>
      <c r="CG51" s="5">
        <v>6</v>
      </c>
      <c r="CH51" s="5">
        <v>34</v>
      </c>
      <c r="CI51" s="5">
        <v>36</v>
      </c>
      <c r="CJ51" s="5">
        <v>61</v>
      </c>
      <c r="CK51" s="5">
        <v>4</v>
      </c>
      <c r="CL51" s="5">
        <v>8</v>
      </c>
      <c r="CM51" s="2">
        <v>0</v>
      </c>
      <c r="CN51" s="2">
        <v>0</v>
      </c>
      <c r="CO51" s="2">
        <v>0</v>
      </c>
      <c r="CP51" s="2">
        <v>0</v>
      </c>
      <c r="CQ51" s="5">
        <v>3</v>
      </c>
      <c r="CR51" s="5">
        <v>13</v>
      </c>
      <c r="CS51" s="5">
        <v>0.51339999999999997</v>
      </c>
      <c r="CT51" s="5">
        <v>0.10306</v>
      </c>
      <c r="CU51" s="2" t="s">
        <v>143</v>
      </c>
    </row>
    <row r="52" spans="1:99" s="2" customFormat="1" x14ac:dyDescent="0.25">
      <c r="A52" s="2" t="s">
        <v>532</v>
      </c>
      <c r="B52" s="2" t="s">
        <v>533</v>
      </c>
      <c r="C52" s="2" t="s">
        <v>534</v>
      </c>
      <c r="D52" s="2">
        <v>1975</v>
      </c>
      <c r="E52" s="2">
        <f t="shared" si="0"/>
        <v>40</v>
      </c>
      <c r="F52" s="2">
        <v>34</v>
      </c>
      <c r="G52" s="2">
        <v>41</v>
      </c>
      <c r="H52" s="2">
        <v>13680</v>
      </c>
      <c r="I52" s="2">
        <v>18000</v>
      </c>
      <c r="J52" s="2">
        <v>6600</v>
      </c>
      <c r="K52" s="2">
        <v>18000</v>
      </c>
      <c r="L52" s="2">
        <f t="shared" si="1"/>
        <v>784078200</v>
      </c>
      <c r="M52" s="2">
        <v>740</v>
      </c>
      <c r="N52" s="2">
        <f t="shared" si="2"/>
        <v>32234400</v>
      </c>
      <c r="O52" s="2">
        <f t="shared" si="3"/>
        <v>1.15625</v>
      </c>
      <c r="P52" s="2">
        <f t="shared" si="4"/>
        <v>2994676.4</v>
      </c>
      <c r="Q52" s="2">
        <f t="shared" si="5"/>
        <v>2.9946764000000003</v>
      </c>
      <c r="R52" s="2">
        <v>25.6</v>
      </c>
      <c r="S52" s="2">
        <f t="shared" si="6"/>
        <v>66.303743999999995</v>
      </c>
      <c r="T52" s="2">
        <f t="shared" si="7"/>
        <v>16384</v>
      </c>
      <c r="U52" s="2">
        <f t="shared" si="8"/>
        <v>713728000</v>
      </c>
      <c r="V52" s="2">
        <v>82623.958906999993</v>
      </c>
      <c r="W52" s="2">
        <f t="shared" si="9"/>
        <v>25.183782674853596</v>
      </c>
      <c r="X52" s="2">
        <f t="shared" si="10"/>
        <v>15.648482073232357</v>
      </c>
      <c r="Y52" s="2">
        <f t="shared" si="11"/>
        <v>4.1052622342525735</v>
      </c>
      <c r="Z52" s="2">
        <f t="shared" si="12"/>
        <v>24.324268483359393</v>
      </c>
      <c r="AA52" s="2">
        <f t="shared" si="13"/>
        <v>3.0934629241699012</v>
      </c>
      <c r="AB52" s="2">
        <f t="shared" si="14"/>
        <v>2.1462589838258288</v>
      </c>
      <c r="AC52" s="2">
        <v>34</v>
      </c>
      <c r="AD52" s="2">
        <f t="shared" si="15"/>
        <v>0.71541966127527623</v>
      </c>
      <c r="AE52" s="2" t="s">
        <v>135</v>
      </c>
      <c r="AF52" s="2">
        <f t="shared" si="16"/>
        <v>22.140540540540542</v>
      </c>
      <c r="AG52" s="2">
        <f t="shared" si="17"/>
        <v>0.37968674972036859</v>
      </c>
      <c r="AH52" s="2">
        <f t="shared" si="18"/>
        <v>0.36785261900059057</v>
      </c>
      <c r="AI52" s="2">
        <f t="shared" si="19"/>
        <v>287495340</v>
      </c>
      <c r="AJ52" s="2">
        <f t="shared" si="20"/>
        <v>8140968</v>
      </c>
      <c r="AK52" s="2">
        <f t="shared" si="21"/>
        <v>8.1409680000000009</v>
      </c>
      <c r="AL52" s="2" t="s">
        <v>535</v>
      </c>
      <c r="AM52" s="2" t="s">
        <v>224</v>
      </c>
      <c r="AN52" s="2" t="s">
        <v>135</v>
      </c>
      <c r="AO52" s="2" t="s">
        <v>536</v>
      </c>
      <c r="AP52" s="2" t="s">
        <v>135</v>
      </c>
      <c r="AQ52" s="2" t="s">
        <v>135</v>
      </c>
      <c r="AR52" s="2" t="s">
        <v>135</v>
      </c>
      <c r="AS52" s="2">
        <v>0</v>
      </c>
      <c r="AT52" s="2" t="s">
        <v>135</v>
      </c>
      <c r="AU52" s="2" t="s">
        <v>135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143</v>
      </c>
    </row>
    <row r="53" spans="1:99" s="2" customFormat="1" x14ac:dyDescent="0.25">
      <c r="A53" s="2" t="s">
        <v>537</v>
      </c>
      <c r="B53" s="2" t="s">
        <v>538</v>
      </c>
      <c r="C53" s="2" t="s">
        <v>539</v>
      </c>
      <c r="D53" s="2">
        <v>1986</v>
      </c>
      <c r="E53" s="2">
        <f t="shared" si="0"/>
        <v>29</v>
      </c>
      <c r="F53" s="2">
        <v>57</v>
      </c>
      <c r="G53" s="2">
        <v>78</v>
      </c>
      <c r="H53" s="2">
        <v>8400</v>
      </c>
      <c r="I53" s="2">
        <v>125000</v>
      </c>
      <c r="J53" s="2">
        <v>79600</v>
      </c>
      <c r="K53" s="2">
        <v>125000</v>
      </c>
      <c r="L53" s="2">
        <f t="shared" si="1"/>
        <v>5444987500</v>
      </c>
      <c r="M53" s="2">
        <v>4970</v>
      </c>
      <c r="N53" s="2">
        <f t="shared" si="2"/>
        <v>216493200</v>
      </c>
      <c r="O53" s="2">
        <f t="shared" si="3"/>
        <v>7.765625</v>
      </c>
      <c r="P53" s="2">
        <f t="shared" si="4"/>
        <v>20112894.199999999</v>
      </c>
      <c r="Q53" s="2">
        <f t="shared" si="5"/>
        <v>20.1128942</v>
      </c>
      <c r="R53" s="2">
        <v>420</v>
      </c>
      <c r="S53" s="2">
        <f t="shared" si="6"/>
        <v>1087.7957999999999</v>
      </c>
      <c r="T53" s="2">
        <f t="shared" si="7"/>
        <v>268800</v>
      </c>
      <c r="U53" s="2">
        <f t="shared" si="8"/>
        <v>11709600000</v>
      </c>
      <c r="V53" s="2">
        <v>385529.54616999999</v>
      </c>
      <c r="W53" s="2">
        <f t="shared" si="9"/>
        <v>117.50940567261598</v>
      </c>
      <c r="X53" s="2">
        <f t="shared" si="10"/>
        <v>73.016982867320976</v>
      </c>
      <c r="Y53" s="2">
        <f t="shared" si="11"/>
        <v>7.391460091043319</v>
      </c>
      <c r="Z53" s="2">
        <f t="shared" si="12"/>
        <v>25.150847694061522</v>
      </c>
      <c r="AA53" s="2">
        <f t="shared" si="13"/>
        <v>1.196816174548929</v>
      </c>
      <c r="AB53" s="2">
        <f t="shared" si="14"/>
        <v>1.3237288260032378</v>
      </c>
      <c r="AC53" s="2">
        <v>57</v>
      </c>
      <c r="AD53" s="2">
        <f t="shared" si="15"/>
        <v>0.44124294200107933</v>
      </c>
      <c r="AE53" s="2">
        <v>0.4652</v>
      </c>
      <c r="AF53" s="2">
        <f t="shared" si="16"/>
        <v>54.08450704225352</v>
      </c>
      <c r="AG53" s="2">
        <f t="shared" si="17"/>
        <v>0.15148720258408607</v>
      </c>
      <c r="AH53" s="2">
        <f t="shared" si="18"/>
        <v>0.20484689678896803</v>
      </c>
      <c r="AI53" s="2">
        <f t="shared" si="19"/>
        <v>3467368040</v>
      </c>
      <c r="AJ53" s="2">
        <f t="shared" si="20"/>
        <v>98185008</v>
      </c>
      <c r="AK53" s="2">
        <f t="shared" si="21"/>
        <v>98.185007999999996</v>
      </c>
      <c r="AL53" s="2" t="s">
        <v>540</v>
      </c>
      <c r="AM53" s="2" t="s">
        <v>135</v>
      </c>
      <c r="AN53" s="2" t="s">
        <v>541</v>
      </c>
      <c r="AO53" s="2" t="s">
        <v>542</v>
      </c>
      <c r="AP53" s="2" t="s">
        <v>543</v>
      </c>
      <c r="AQ53" s="2" t="s">
        <v>544</v>
      </c>
      <c r="AR53" s="2" t="s">
        <v>211</v>
      </c>
      <c r="AS53" s="2">
        <v>1</v>
      </c>
      <c r="AT53" s="2" t="s">
        <v>545</v>
      </c>
      <c r="AU53" s="2" t="s">
        <v>546</v>
      </c>
      <c r="AV53" s="2">
        <v>9</v>
      </c>
      <c r="AW53" s="5">
        <v>85</v>
      </c>
      <c r="AX53" s="5">
        <v>14</v>
      </c>
      <c r="AY53" s="5">
        <v>1</v>
      </c>
      <c r="AZ53" s="5">
        <v>5.7</v>
      </c>
      <c r="BA53" s="5">
        <v>9.6999999999999993</v>
      </c>
      <c r="BB53" s="2">
        <v>0</v>
      </c>
      <c r="BC53" s="2">
        <v>0</v>
      </c>
      <c r="BD53" s="2">
        <v>0</v>
      </c>
      <c r="BE53" s="2">
        <v>0</v>
      </c>
      <c r="BF53" s="5">
        <v>23</v>
      </c>
      <c r="BG53" s="5">
        <v>40</v>
      </c>
      <c r="BH53" s="5">
        <v>16.7</v>
      </c>
      <c r="BI53" s="2">
        <v>0</v>
      </c>
      <c r="BJ53" s="2">
        <v>0</v>
      </c>
      <c r="BK53" s="5">
        <v>0.6</v>
      </c>
      <c r="BL53" s="5">
        <v>0.2</v>
      </c>
      <c r="BM53" s="2">
        <v>0</v>
      </c>
      <c r="BN53" s="5">
        <v>4.0999999999999996</v>
      </c>
      <c r="BO53" s="5">
        <v>5514</v>
      </c>
      <c r="BP53" s="5">
        <v>3578</v>
      </c>
      <c r="BQ53" s="5">
        <v>13</v>
      </c>
      <c r="BR53" s="5">
        <v>9</v>
      </c>
      <c r="BS53" s="5">
        <v>0.05</v>
      </c>
      <c r="BT53" s="5">
        <v>0.03</v>
      </c>
      <c r="BU53" s="5">
        <v>7265</v>
      </c>
      <c r="BV53" s="5">
        <v>18</v>
      </c>
      <c r="BW53" s="5">
        <v>0.06</v>
      </c>
      <c r="BX53" s="5">
        <v>3779</v>
      </c>
      <c r="BY53" s="5">
        <v>1338</v>
      </c>
      <c r="BZ53" s="5">
        <v>9</v>
      </c>
      <c r="CA53" s="5">
        <v>3</v>
      </c>
      <c r="CB53" s="5">
        <v>10.93</v>
      </c>
      <c r="CC53" s="5">
        <v>3.65</v>
      </c>
      <c r="CD53" s="5">
        <v>3</v>
      </c>
      <c r="CE53" s="5">
        <v>2</v>
      </c>
      <c r="CF53" s="5">
        <v>1</v>
      </c>
      <c r="CG53" s="5">
        <v>1</v>
      </c>
      <c r="CH53" s="5">
        <v>36</v>
      </c>
      <c r="CI53" s="5">
        <v>48</v>
      </c>
      <c r="CJ53" s="5">
        <v>69</v>
      </c>
      <c r="CK53" s="5">
        <v>9</v>
      </c>
      <c r="CL53" s="5">
        <v>17</v>
      </c>
      <c r="CM53" s="2">
        <v>0</v>
      </c>
      <c r="CN53" s="2">
        <v>0</v>
      </c>
      <c r="CO53" s="2">
        <v>0</v>
      </c>
      <c r="CP53" s="2">
        <v>0</v>
      </c>
      <c r="CQ53" s="5">
        <v>3</v>
      </c>
      <c r="CR53" s="5">
        <v>10</v>
      </c>
      <c r="CS53" s="5">
        <v>2.7199999999999998E-2</v>
      </c>
      <c r="CT53" s="5">
        <v>2.017E-2</v>
      </c>
      <c r="CU53" s="2" t="s">
        <v>143</v>
      </c>
    </row>
    <row r="54" spans="1:99" s="2" customFormat="1" x14ac:dyDescent="0.25">
      <c r="A54" s="2" t="s">
        <v>547</v>
      </c>
      <c r="B54" s="2" t="s">
        <v>548</v>
      </c>
      <c r="C54" s="2" t="s">
        <v>549</v>
      </c>
      <c r="D54" s="2">
        <v>1990</v>
      </c>
      <c r="E54" s="2">
        <f t="shared" si="0"/>
        <v>25</v>
      </c>
      <c r="F54" s="2">
        <v>22.5</v>
      </c>
      <c r="G54" s="2">
        <v>44</v>
      </c>
      <c r="H54" s="2">
        <v>50035</v>
      </c>
      <c r="I54" s="2">
        <v>320000</v>
      </c>
      <c r="J54" s="2">
        <v>109000</v>
      </c>
      <c r="K54" s="2">
        <v>320000</v>
      </c>
      <c r="L54" s="2">
        <f t="shared" si="1"/>
        <v>13939168000</v>
      </c>
      <c r="M54" s="2">
        <v>13800</v>
      </c>
      <c r="N54" s="2">
        <f t="shared" si="2"/>
        <v>601128000</v>
      </c>
      <c r="O54" s="2">
        <f t="shared" si="3"/>
        <v>21.5625</v>
      </c>
      <c r="P54" s="2">
        <f t="shared" si="4"/>
        <v>55846668</v>
      </c>
      <c r="Q54" s="2">
        <f t="shared" si="5"/>
        <v>55.846668000000001</v>
      </c>
      <c r="R54" s="2">
        <v>920</v>
      </c>
      <c r="S54" s="2">
        <f t="shared" si="6"/>
        <v>2382.7907999999998</v>
      </c>
      <c r="T54" s="2">
        <f t="shared" si="7"/>
        <v>588800</v>
      </c>
      <c r="U54" s="2">
        <f t="shared" si="8"/>
        <v>25649600000</v>
      </c>
      <c r="V54" s="2">
        <v>772344.51479000004</v>
      </c>
      <c r="W54" s="2">
        <f t="shared" si="9"/>
        <v>235.410608107992</v>
      </c>
      <c r="X54" s="2">
        <f t="shared" si="10"/>
        <v>146.27741703413727</v>
      </c>
      <c r="Y54" s="2">
        <f t="shared" si="11"/>
        <v>8.8863269293475042</v>
      </c>
      <c r="Z54" s="2">
        <f t="shared" si="12"/>
        <v>23.188352563846635</v>
      </c>
      <c r="AA54" s="2">
        <f t="shared" si="13"/>
        <v>1.7509244978553407</v>
      </c>
      <c r="AB54" s="2">
        <f t="shared" si="14"/>
        <v>3.091780341846218</v>
      </c>
      <c r="AC54" s="2">
        <v>22.5</v>
      </c>
      <c r="AD54" s="2">
        <f t="shared" si="15"/>
        <v>1.0305934472820726</v>
      </c>
      <c r="AE54" s="2">
        <v>289.45999999999998</v>
      </c>
      <c r="AF54" s="2">
        <f t="shared" si="16"/>
        <v>42.666666666666664</v>
      </c>
      <c r="AG54" s="2">
        <f t="shared" si="17"/>
        <v>8.3816952184354837E-2</v>
      </c>
      <c r="AH54" s="2">
        <f t="shared" si="18"/>
        <v>0.41537337637706162</v>
      </c>
      <c r="AI54" s="2">
        <f t="shared" si="19"/>
        <v>4748029100</v>
      </c>
      <c r="AJ54" s="2">
        <f t="shared" si="20"/>
        <v>134449320</v>
      </c>
      <c r="AK54" s="2">
        <f t="shared" si="21"/>
        <v>134.44932</v>
      </c>
      <c r="AL54" s="2" t="s">
        <v>169</v>
      </c>
      <c r="AM54" s="2" t="s">
        <v>170</v>
      </c>
      <c r="AN54" s="2" t="s">
        <v>171</v>
      </c>
      <c r="AO54" s="2" t="s">
        <v>172</v>
      </c>
      <c r="AP54" s="2" t="s">
        <v>173</v>
      </c>
      <c r="AQ54" s="2" t="s">
        <v>174</v>
      </c>
      <c r="AR54" s="2" t="s">
        <v>175</v>
      </c>
      <c r="AS54" s="2">
        <v>1</v>
      </c>
      <c r="AT54" s="2" t="s">
        <v>176</v>
      </c>
      <c r="AU54" s="2" t="s">
        <v>177</v>
      </c>
      <c r="AV54" s="2">
        <v>9</v>
      </c>
      <c r="AW54" s="5">
        <v>54</v>
      </c>
      <c r="AX54" s="5">
        <v>44</v>
      </c>
      <c r="AY54" s="5">
        <v>2</v>
      </c>
      <c r="AZ54" s="5">
        <v>1.4</v>
      </c>
      <c r="BA54" s="5">
        <v>11.9</v>
      </c>
      <c r="BB54" s="2">
        <v>0</v>
      </c>
      <c r="BC54" s="5">
        <v>0.3</v>
      </c>
      <c r="BD54" s="2">
        <v>0</v>
      </c>
      <c r="BE54" s="5">
        <v>0.1</v>
      </c>
      <c r="BF54" s="5">
        <v>19.899999999999999</v>
      </c>
      <c r="BG54" s="5">
        <v>42.1</v>
      </c>
      <c r="BH54" s="5">
        <v>17.2</v>
      </c>
      <c r="BI54" s="2">
        <v>0</v>
      </c>
      <c r="BJ54" s="2">
        <v>0</v>
      </c>
      <c r="BK54" s="5">
        <v>1.9</v>
      </c>
      <c r="BL54" s="5">
        <v>1.3</v>
      </c>
      <c r="BM54" s="2">
        <v>0</v>
      </c>
      <c r="BN54" s="5">
        <v>4</v>
      </c>
      <c r="BO54" s="5">
        <v>42617</v>
      </c>
      <c r="BP54" s="5">
        <v>17626</v>
      </c>
      <c r="BQ54" s="5">
        <v>43</v>
      </c>
      <c r="BR54" s="5">
        <v>18</v>
      </c>
      <c r="BS54" s="5">
        <v>0.14000000000000001</v>
      </c>
      <c r="BT54" s="5">
        <v>0.06</v>
      </c>
      <c r="BU54" s="5">
        <v>54055</v>
      </c>
      <c r="BV54" s="5">
        <v>54</v>
      </c>
      <c r="BW54" s="5">
        <v>0.17</v>
      </c>
      <c r="BX54" s="5">
        <v>136612</v>
      </c>
      <c r="BY54" s="5">
        <v>5650</v>
      </c>
      <c r="BZ54" s="5">
        <v>137</v>
      </c>
      <c r="CA54" s="5">
        <v>6</v>
      </c>
      <c r="CB54" s="5">
        <v>0.53</v>
      </c>
      <c r="CC54" s="5">
        <v>0.02</v>
      </c>
      <c r="CD54" s="5">
        <v>6</v>
      </c>
      <c r="CE54" s="5">
        <v>5</v>
      </c>
      <c r="CF54" s="5">
        <v>6</v>
      </c>
      <c r="CG54" s="5">
        <v>3</v>
      </c>
      <c r="CH54" s="5">
        <v>30</v>
      </c>
      <c r="CI54" s="5">
        <v>44</v>
      </c>
      <c r="CJ54" s="5">
        <v>60</v>
      </c>
      <c r="CK54" s="5">
        <v>8</v>
      </c>
      <c r="CL54" s="5">
        <v>15</v>
      </c>
      <c r="CM54" s="2">
        <v>0</v>
      </c>
      <c r="CN54" s="2">
        <v>0</v>
      </c>
      <c r="CO54" s="2">
        <v>0</v>
      </c>
      <c r="CP54" s="2">
        <v>0</v>
      </c>
      <c r="CQ54" s="5">
        <v>5</v>
      </c>
      <c r="CR54" s="5">
        <v>17</v>
      </c>
      <c r="CS54" s="5">
        <v>0.95240999999999998</v>
      </c>
      <c r="CT54" s="5">
        <v>0.94101999999999997</v>
      </c>
      <c r="CU54" s="2" t="s">
        <v>143</v>
      </c>
    </row>
    <row r="55" spans="1:99" s="2" customFormat="1" x14ac:dyDescent="0.25">
      <c r="A55" s="2" t="s">
        <v>550</v>
      </c>
      <c r="B55" s="2" t="s">
        <v>551</v>
      </c>
      <c r="C55" s="2" t="s">
        <v>552</v>
      </c>
      <c r="D55" s="2">
        <v>1994</v>
      </c>
      <c r="E55" s="2">
        <f t="shared" si="0"/>
        <v>21</v>
      </c>
      <c r="F55" s="2">
        <v>30.5</v>
      </c>
      <c r="G55" s="2">
        <v>44.5</v>
      </c>
      <c r="H55" s="2">
        <v>32683</v>
      </c>
      <c r="I55" s="2">
        <v>66000</v>
      </c>
      <c r="J55" s="2">
        <v>27000</v>
      </c>
      <c r="K55" s="2">
        <v>66000</v>
      </c>
      <c r="L55" s="2">
        <f t="shared" si="1"/>
        <v>2874953400</v>
      </c>
      <c r="M55" s="2">
        <v>2700</v>
      </c>
      <c r="N55" s="2">
        <f t="shared" si="2"/>
        <v>117612000</v>
      </c>
      <c r="O55" s="2">
        <f t="shared" si="3"/>
        <v>4.21875</v>
      </c>
      <c r="P55" s="2">
        <f t="shared" si="4"/>
        <v>10926522</v>
      </c>
      <c r="Q55" s="2">
        <f t="shared" si="5"/>
        <v>10.926522</v>
      </c>
      <c r="R55" s="2">
        <v>134</v>
      </c>
      <c r="S55" s="2">
        <f t="shared" si="6"/>
        <v>347.05865999999997</v>
      </c>
      <c r="T55" s="2">
        <f t="shared" si="7"/>
        <v>85760</v>
      </c>
      <c r="U55" s="2">
        <f t="shared" si="8"/>
        <v>3735920000</v>
      </c>
      <c r="V55" s="2">
        <v>127117.31020000001</v>
      </c>
      <c r="W55" s="2">
        <f t="shared" si="9"/>
        <v>38.745356148959999</v>
      </c>
      <c r="X55" s="2">
        <f t="shared" si="10"/>
        <v>24.075255848018802</v>
      </c>
      <c r="Y55" s="2">
        <f t="shared" si="11"/>
        <v>3.3065384419210209</v>
      </c>
      <c r="Z55" s="2">
        <f t="shared" si="12"/>
        <v>24.444388327721661</v>
      </c>
      <c r="AA55" s="2">
        <f t="shared" si="13"/>
        <v>1.1633858600887104</v>
      </c>
      <c r="AB55" s="2">
        <f t="shared" si="14"/>
        <v>2.4043660650218026</v>
      </c>
      <c r="AC55" s="2">
        <v>30.5</v>
      </c>
      <c r="AD55" s="2">
        <f t="shared" si="15"/>
        <v>0.80145535500726761</v>
      </c>
      <c r="AE55" s="2">
        <v>135.089</v>
      </c>
      <c r="AF55" s="2">
        <f t="shared" si="16"/>
        <v>31.762962962962963</v>
      </c>
      <c r="AG55" s="2">
        <f t="shared" si="17"/>
        <v>0.19975552730168625</v>
      </c>
      <c r="AH55" s="2">
        <f t="shared" si="18"/>
        <v>0.32808476829782407</v>
      </c>
      <c r="AI55" s="2">
        <f t="shared" si="19"/>
        <v>1176117300</v>
      </c>
      <c r="AJ55" s="2">
        <f t="shared" si="20"/>
        <v>33303960</v>
      </c>
      <c r="AK55" s="2">
        <f t="shared" si="21"/>
        <v>33.303959999999996</v>
      </c>
      <c r="AL55" s="2" t="s">
        <v>553</v>
      </c>
      <c r="AM55" s="2" t="s">
        <v>135</v>
      </c>
      <c r="AN55" s="2" t="s">
        <v>135</v>
      </c>
      <c r="AO55" s="2" t="s">
        <v>554</v>
      </c>
      <c r="AP55" s="2" t="s">
        <v>555</v>
      </c>
      <c r="AQ55" s="2" t="s">
        <v>315</v>
      </c>
      <c r="AR55" s="2" t="s">
        <v>229</v>
      </c>
      <c r="AS55" s="2">
        <v>1</v>
      </c>
      <c r="AT55" s="2" t="s">
        <v>556</v>
      </c>
      <c r="AU55" s="2" t="s">
        <v>557</v>
      </c>
      <c r="AV55" s="2">
        <v>10</v>
      </c>
      <c r="AW55" s="5">
        <v>17</v>
      </c>
      <c r="AX55" s="5">
        <v>79</v>
      </c>
      <c r="AY55" s="5">
        <v>4</v>
      </c>
      <c r="AZ55" s="5">
        <v>0.9</v>
      </c>
      <c r="BA55" s="5">
        <v>10.6</v>
      </c>
      <c r="BB55" s="2">
        <v>0</v>
      </c>
      <c r="BC55" s="5">
        <v>0.2</v>
      </c>
      <c r="BD55" s="2">
        <v>0</v>
      </c>
      <c r="BE55" s="2">
        <v>0</v>
      </c>
      <c r="BF55" s="5">
        <v>20.2</v>
      </c>
      <c r="BG55" s="5">
        <v>23.1</v>
      </c>
      <c r="BH55" s="5">
        <v>22.1</v>
      </c>
      <c r="BI55" s="2">
        <v>0</v>
      </c>
      <c r="BJ55" s="2">
        <v>0</v>
      </c>
      <c r="BK55" s="5">
        <v>11.7</v>
      </c>
      <c r="BL55" s="5">
        <v>9.8000000000000007</v>
      </c>
      <c r="BM55" s="2">
        <v>0</v>
      </c>
      <c r="BN55" s="5">
        <v>1.5</v>
      </c>
      <c r="BO55" s="5">
        <v>39776</v>
      </c>
      <c r="BP55" s="5">
        <v>5061</v>
      </c>
      <c r="BQ55" s="5">
        <v>135</v>
      </c>
      <c r="BR55" s="5">
        <v>17</v>
      </c>
      <c r="BS55" s="5">
        <v>0.38</v>
      </c>
      <c r="BT55" s="5">
        <v>0.05</v>
      </c>
      <c r="BU55" s="5">
        <v>43775</v>
      </c>
      <c r="BV55" s="5">
        <v>149</v>
      </c>
      <c r="BW55" s="5">
        <v>0.42</v>
      </c>
      <c r="BX55" s="5">
        <v>81335</v>
      </c>
      <c r="BY55" s="5">
        <v>11327</v>
      </c>
      <c r="BZ55" s="5">
        <v>277</v>
      </c>
      <c r="CA55" s="5">
        <v>39</v>
      </c>
      <c r="CB55" s="5">
        <v>0.68</v>
      </c>
      <c r="CC55" s="5">
        <v>0.1</v>
      </c>
      <c r="CD55" s="5">
        <v>9</v>
      </c>
      <c r="CE55" s="5">
        <v>7</v>
      </c>
      <c r="CF55" s="5">
        <v>30</v>
      </c>
      <c r="CG55" s="5">
        <v>13</v>
      </c>
      <c r="CH55" s="5">
        <v>22</v>
      </c>
      <c r="CI55" s="5">
        <v>26</v>
      </c>
      <c r="CJ55" s="5">
        <v>39</v>
      </c>
      <c r="CK55" s="5">
        <v>2</v>
      </c>
      <c r="CL55" s="5">
        <v>5</v>
      </c>
      <c r="CM55" s="2">
        <v>0</v>
      </c>
      <c r="CN55" s="2">
        <v>0</v>
      </c>
      <c r="CO55" s="2">
        <v>0</v>
      </c>
      <c r="CP55" s="2">
        <v>0</v>
      </c>
      <c r="CQ55" s="5">
        <v>11</v>
      </c>
      <c r="CR55" s="5">
        <v>36</v>
      </c>
      <c r="CS55" s="5">
        <v>0.66588999999999998</v>
      </c>
      <c r="CT55" s="5">
        <v>0.20719000000000001</v>
      </c>
      <c r="CU55" s="2" t="s">
        <v>143</v>
      </c>
    </row>
    <row r="56" spans="1:99" s="2" customFormat="1" x14ac:dyDescent="0.25">
      <c r="A56" s="2" t="s">
        <v>558</v>
      </c>
      <c r="C56" s="2" t="s">
        <v>559</v>
      </c>
      <c r="D56" s="2">
        <v>1998</v>
      </c>
      <c r="E56" s="2">
        <f t="shared" si="0"/>
        <v>17</v>
      </c>
      <c r="F56" s="2">
        <v>39.950000000000003</v>
      </c>
      <c r="G56" s="2">
        <v>44.2</v>
      </c>
      <c r="H56" s="2">
        <v>16400</v>
      </c>
      <c r="I56" s="2">
        <v>31000</v>
      </c>
      <c r="J56" s="2">
        <v>16000</v>
      </c>
      <c r="K56" s="2">
        <v>31000</v>
      </c>
      <c r="L56" s="2">
        <f t="shared" si="1"/>
        <v>1350356900</v>
      </c>
      <c r="M56" s="2">
        <v>2460</v>
      </c>
      <c r="N56" s="2">
        <f t="shared" si="2"/>
        <v>107157600</v>
      </c>
      <c r="O56" s="2">
        <f t="shared" si="3"/>
        <v>3.84375</v>
      </c>
      <c r="P56" s="2">
        <f t="shared" si="4"/>
        <v>9955275.5999999996</v>
      </c>
      <c r="Q56" s="2">
        <f t="shared" si="5"/>
        <v>9.9552756000000002</v>
      </c>
      <c r="R56" s="2">
        <v>6.57</v>
      </c>
      <c r="S56" s="2">
        <f t="shared" si="6"/>
        <v>17.016234300000001</v>
      </c>
      <c r="T56" s="2">
        <f t="shared" si="7"/>
        <v>4204.8</v>
      </c>
      <c r="U56" s="2">
        <f t="shared" si="8"/>
        <v>183171600</v>
      </c>
      <c r="W56" s="2">
        <f t="shared" si="9"/>
        <v>0</v>
      </c>
      <c r="X56" s="2">
        <f t="shared" si="10"/>
        <v>0</v>
      </c>
      <c r="Y56" s="2">
        <f t="shared" si="11"/>
        <v>0</v>
      </c>
      <c r="Z56" s="2">
        <f t="shared" si="12"/>
        <v>12.601597086907509</v>
      </c>
      <c r="AA56" s="2">
        <f t="shared" si="13"/>
        <v>0</v>
      </c>
      <c r="AB56" s="2">
        <f t="shared" si="14"/>
        <v>0.94630265984286666</v>
      </c>
      <c r="AC56" s="2">
        <v>39.950000000000003</v>
      </c>
      <c r="AD56" s="2">
        <f t="shared" si="15"/>
        <v>0.31543421994762222</v>
      </c>
      <c r="AE56" s="2" t="s">
        <v>135</v>
      </c>
      <c r="AF56" s="2">
        <f t="shared" si="16"/>
        <v>1.7092682926829268</v>
      </c>
      <c r="AG56" s="2">
        <f t="shared" si="17"/>
        <v>0.10788462320444572</v>
      </c>
      <c r="AH56" s="2">
        <f t="shared" si="18"/>
        <v>0.50443033125790449</v>
      </c>
      <c r="AI56" s="2">
        <f t="shared" si="19"/>
        <v>696958400</v>
      </c>
      <c r="AJ56" s="2">
        <f t="shared" si="20"/>
        <v>19735680</v>
      </c>
      <c r="AK56" s="2">
        <f t="shared" si="21"/>
        <v>19.735679999999999</v>
      </c>
      <c r="AL56" s="2" t="s">
        <v>135</v>
      </c>
      <c r="AM56" s="2" t="s">
        <v>135</v>
      </c>
      <c r="AN56" s="2" t="s">
        <v>135</v>
      </c>
      <c r="AO56" s="2" t="s">
        <v>135</v>
      </c>
      <c r="AP56" s="2" t="s">
        <v>135</v>
      </c>
      <c r="AQ56" s="2" t="s">
        <v>135</v>
      </c>
      <c r="AR56" s="2" t="s">
        <v>135</v>
      </c>
      <c r="AS56" s="2">
        <v>0</v>
      </c>
      <c r="AT56" s="2" t="s">
        <v>135</v>
      </c>
      <c r="AU56" s="2" t="s">
        <v>135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 t="s">
        <v>143</v>
      </c>
    </row>
    <row r="57" spans="1:99" s="2" customFormat="1" x14ac:dyDescent="0.25">
      <c r="A57" s="2" t="s">
        <v>560</v>
      </c>
      <c r="C57" s="2" t="s">
        <v>561</v>
      </c>
      <c r="F57" s="2">
        <v>0</v>
      </c>
      <c r="G57" s="2">
        <v>25</v>
      </c>
      <c r="H57" s="2">
        <v>0</v>
      </c>
      <c r="I57" s="2">
        <v>14140</v>
      </c>
      <c r="J57" s="2">
        <v>0</v>
      </c>
      <c r="K57" s="2">
        <v>14140</v>
      </c>
      <c r="L57" s="2">
        <f t="shared" si="1"/>
        <v>615936986</v>
      </c>
      <c r="M57" s="2">
        <v>3320</v>
      </c>
      <c r="N57" s="2">
        <f t="shared" si="2"/>
        <v>144619200</v>
      </c>
      <c r="O57" s="2">
        <f t="shared" si="3"/>
        <v>5.1875</v>
      </c>
      <c r="P57" s="2">
        <f t="shared" si="4"/>
        <v>13435575.200000001</v>
      </c>
      <c r="Q57" s="2">
        <f t="shared" si="5"/>
        <v>13.435575200000001</v>
      </c>
      <c r="R57" s="2">
        <v>0</v>
      </c>
      <c r="S57" s="2">
        <f t="shared" si="6"/>
        <v>0</v>
      </c>
      <c r="T57" s="2">
        <f t="shared" si="7"/>
        <v>0</v>
      </c>
      <c r="U57" s="2">
        <f t="shared" si="8"/>
        <v>0</v>
      </c>
      <c r="V57" s="2">
        <v>82478.500427999999</v>
      </c>
      <c r="W57" s="2">
        <f t="shared" si="9"/>
        <v>25.139446930454397</v>
      </c>
      <c r="X57" s="2">
        <f t="shared" si="10"/>
        <v>15.620933110060633</v>
      </c>
      <c r="Y57" s="2">
        <f t="shared" si="11"/>
        <v>1.9347394094778909</v>
      </c>
      <c r="Z57" s="2">
        <f t="shared" si="12"/>
        <v>4.2590263671766957</v>
      </c>
      <c r="AA57" s="2" t="e">
        <f t="shared" si="13"/>
        <v>#DIV/0!</v>
      </c>
      <c r="AB57" s="2" t="e">
        <f t="shared" si="14"/>
        <v>#DIV/0!</v>
      </c>
      <c r="AC57" s="2">
        <v>0</v>
      </c>
      <c r="AD57" s="2" t="e">
        <f t="shared" si="15"/>
        <v>#DIV/0!</v>
      </c>
      <c r="AE57" s="2">
        <v>48.528199999999998</v>
      </c>
      <c r="AF57" s="2">
        <f t="shared" si="16"/>
        <v>0</v>
      </c>
      <c r="AG57" s="2">
        <f t="shared" si="17"/>
        <v>3.1386493558433669E-2</v>
      </c>
      <c r="AH57" s="2" t="e">
        <f t="shared" si="18"/>
        <v>#DIV/0!</v>
      </c>
      <c r="AI57" s="2">
        <f t="shared" si="19"/>
        <v>0</v>
      </c>
      <c r="AJ57" s="2">
        <f t="shared" si="20"/>
        <v>0</v>
      </c>
      <c r="AK57" s="2">
        <f t="shared" si="21"/>
        <v>0</v>
      </c>
      <c r="AL57" s="2" t="s">
        <v>562</v>
      </c>
      <c r="AM57" s="2" t="s">
        <v>563</v>
      </c>
      <c r="AN57" s="2" t="s">
        <v>564</v>
      </c>
      <c r="AO57" s="2" t="s">
        <v>565</v>
      </c>
      <c r="AP57" s="2" t="s">
        <v>394</v>
      </c>
      <c r="AQ57" s="2" t="s">
        <v>199</v>
      </c>
      <c r="AR57" s="2" t="s">
        <v>395</v>
      </c>
      <c r="AS57" s="2">
        <v>1</v>
      </c>
      <c r="AT57" s="2" t="s">
        <v>396</v>
      </c>
      <c r="AU57" s="2" t="s">
        <v>397</v>
      </c>
      <c r="AV57" s="2">
        <v>9</v>
      </c>
      <c r="AW57" s="5">
        <v>95</v>
      </c>
      <c r="AX57" s="5">
        <v>5</v>
      </c>
      <c r="AY57" s="2">
        <v>0</v>
      </c>
      <c r="AZ57" s="5">
        <v>8.4</v>
      </c>
      <c r="BA57" s="5">
        <v>3.7</v>
      </c>
      <c r="BB57" s="5">
        <v>0.1</v>
      </c>
      <c r="BC57" s="5">
        <v>0.4</v>
      </c>
      <c r="BD57" s="2">
        <v>0</v>
      </c>
      <c r="BE57" s="5">
        <v>0.3</v>
      </c>
      <c r="BF57" s="5">
        <v>13.8</v>
      </c>
      <c r="BG57" s="5">
        <v>48.7</v>
      </c>
      <c r="BH57" s="5">
        <v>18.8</v>
      </c>
      <c r="BI57" s="2">
        <v>0</v>
      </c>
      <c r="BJ57" s="2">
        <v>0</v>
      </c>
      <c r="BK57" s="5">
        <v>2.4</v>
      </c>
      <c r="BL57" s="5">
        <v>1.3</v>
      </c>
      <c r="BM57" s="2">
        <v>0</v>
      </c>
      <c r="BN57" s="5">
        <v>2.1</v>
      </c>
      <c r="BO57" s="5">
        <v>23354</v>
      </c>
      <c r="BP57" s="5">
        <v>6887</v>
      </c>
      <c r="BQ57" s="5">
        <v>95</v>
      </c>
      <c r="BR57" s="5">
        <v>28</v>
      </c>
      <c r="BS57" s="5">
        <v>0.2</v>
      </c>
      <c r="BT57" s="5">
        <v>0.06</v>
      </c>
      <c r="BU57" s="5">
        <v>32312</v>
      </c>
      <c r="BV57" s="5">
        <v>131</v>
      </c>
      <c r="BW57" s="5">
        <v>0.27</v>
      </c>
      <c r="BX57" s="5">
        <v>55329</v>
      </c>
      <c r="BY57" s="5">
        <v>6024</v>
      </c>
      <c r="BZ57" s="5">
        <v>224</v>
      </c>
      <c r="CA57" s="5">
        <v>24</v>
      </c>
      <c r="CB57" s="5">
        <v>1.28</v>
      </c>
      <c r="CC57" s="5">
        <v>0.14000000000000001</v>
      </c>
      <c r="CD57" s="5">
        <v>8</v>
      </c>
      <c r="CE57" s="5">
        <v>8</v>
      </c>
      <c r="CF57" s="5">
        <v>12</v>
      </c>
      <c r="CG57" s="5">
        <v>7</v>
      </c>
      <c r="CH57" s="5">
        <v>39</v>
      </c>
      <c r="CI57" s="5">
        <v>37</v>
      </c>
      <c r="CJ57" s="5">
        <v>70</v>
      </c>
      <c r="CK57" s="5">
        <v>4</v>
      </c>
      <c r="CL57" s="5">
        <v>8</v>
      </c>
      <c r="CM57" s="2">
        <v>0</v>
      </c>
      <c r="CN57" s="2">
        <v>0</v>
      </c>
      <c r="CO57" s="2">
        <v>0</v>
      </c>
      <c r="CP57" s="2">
        <v>0</v>
      </c>
      <c r="CQ57" s="5">
        <v>1</v>
      </c>
      <c r="CR57" s="5">
        <v>7</v>
      </c>
      <c r="CS57" s="5">
        <v>0.92842000000000002</v>
      </c>
      <c r="CT57" s="5">
        <v>0.92405999999999999</v>
      </c>
      <c r="CU57" s="2" t="s">
        <v>143</v>
      </c>
    </row>
    <row r="58" spans="1:99" s="2" customFormat="1" x14ac:dyDescent="0.25">
      <c r="A58" s="2" t="s">
        <v>566</v>
      </c>
      <c r="B58" s="2" t="s">
        <v>567</v>
      </c>
      <c r="C58" s="2" t="s">
        <v>568</v>
      </c>
      <c r="D58" s="2">
        <v>1995</v>
      </c>
      <c r="E58" s="2">
        <f t="shared" ref="E58:E62" si="22">2015-D58</f>
        <v>20</v>
      </c>
      <c r="F58" s="2">
        <v>53</v>
      </c>
      <c r="G58" s="2">
        <v>115</v>
      </c>
      <c r="H58" s="2">
        <v>205000</v>
      </c>
      <c r="I58" s="2">
        <v>100000</v>
      </c>
      <c r="J58" s="2">
        <v>100000</v>
      </c>
      <c r="K58" s="2">
        <v>100000</v>
      </c>
      <c r="L58" s="2">
        <f t="shared" si="1"/>
        <v>4355990000</v>
      </c>
      <c r="M58" s="2">
        <v>10800</v>
      </c>
      <c r="N58" s="2">
        <f t="shared" si="2"/>
        <v>470448000</v>
      </c>
      <c r="O58" s="2">
        <f t="shared" si="3"/>
        <v>16.875</v>
      </c>
      <c r="P58" s="2">
        <f t="shared" si="4"/>
        <v>43706088</v>
      </c>
      <c r="Q58" s="2">
        <f t="shared" si="5"/>
        <v>43.706088000000001</v>
      </c>
      <c r="R58" s="2">
        <v>67550</v>
      </c>
      <c r="S58" s="2">
        <f t="shared" si="6"/>
        <v>174953.82449999999</v>
      </c>
      <c r="T58" s="2">
        <f t="shared" si="7"/>
        <v>43232000</v>
      </c>
      <c r="U58" s="2">
        <f t="shared" si="8"/>
        <v>1883294000000</v>
      </c>
      <c r="W58" s="2">
        <f t="shared" si="9"/>
        <v>0</v>
      </c>
      <c r="X58" s="2">
        <f t="shared" si="10"/>
        <v>0</v>
      </c>
      <c r="Y58" s="2">
        <f t="shared" si="11"/>
        <v>0</v>
      </c>
      <c r="Z58" s="2">
        <f t="shared" si="12"/>
        <v>9.2592380029248709</v>
      </c>
      <c r="AA58" s="2">
        <f t="shared" si="13"/>
        <v>0</v>
      </c>
      <c r="AB58" s="2">
        <f t="shared" si="14"/>
        <v>0.52410781148631347</v>
      </c>
      <c r="AC58" s="2">
        <v>53</v>
      </c>
      <c r="AD58" s="2">
        <f t="shared" si="15"/>
        <v>0.17470260382877115</v>
      </c>
      <c r="AE58" s="2" t="s">
        <v>135</v>
      </c>
      <c r="AF58" s="2">
        <f t="shared" si="16"/>
        <v>4002.962962962963</v>
      </c>
      <c r="AG58" s="2">
        <f t="shared" si="17"/>
        <v>3.7832486231379962E-2</v>
      </c>
      <c r="AH58" s="2">
        <f t="shared" si="18"/>
        <v>0.35433154976164999</v>
      </c>
      <c r="AI58" s="2">
        <f t="shared" si="19"/>
        <v>4355990000</v>
      </c>
      <c r="AJ58" s="2">
        <f t="shared" si="20"/>
        <v>123348000</v>
      </c>
      <c r="AK58" s="2">
        <f t="shared" si="21"/>
        <v>123.348</v>
      </c>
      <c r="AL58" s="2" t="s">
        <v>135</v>
      </c>
      <c r="AM58" s="2" t="s">
        <v>135</v>
      </c>
      <c r="AN58" s="2" t="s">
        <v>135</v>
      </c>
      <c r="AO58" s="2" t="s">
        <v>135</v>
      </c>
      <c r="AP58" s="2" t="s">
        <v>135</v>
      </c>
      <c r="AQ58" s="2" t="s">
        <v>135</v>
      </c>
      <c r="AR58" s="2" t="s">
        <v>135</v>
      </c>
      <c r="AS58" s="2">
        <v>0</v>
      </c>
      <c r="AT58" s="2" t="s">
        <v>135</v>
      </c>
      <c r="AU58" s="2" t="s">
        <v>135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 t="s">
        <v>143</v>
      </c>
    </row>
    <row r="59" spans="1:99" s="2" customFormat="1" x14ac:dyDescent="0.25">
      <c r="A59" s="2" t="s">
        <v>569</v>
      </c>
      <c r="B59" s="2" t="s">
        <v>570</v>
      </c>
      <c r="C59" s="2" t="s">
        <v>571</v>
      </c>
      <c r="D59" s="2">
        <v>1989</v>
      </c>
      <c r="E59" s="2">
        <f t="shared" si="22"/>
        <v>26</v>
      </c>
      <c r="F59" s="2">
        <v>48</v>
      </c>
      <c r="G59" s="2">
        <v>112</v>
      </c>
      <c r="H59" s="2">
        <v>255000</v>
      </c>
      <c r="I59" s="2">
        <v>67500</v>
      </c>
      <c r="J59" s="2">
        <v>67500</v>
      </c>
      <c r="K59" s="2">
        <v>67500</v>
      </c>
      <c r="L59" s="2">
        <f t="shared" si="1"/>
        <v>2940293250</v>
      </c>
      <c r="M59" s="2">
        <v>3750</v>
      </c>
      <c r="N59" s="2">
        <f t="shared" si="2"/>
        <v>163350000</v>
      </c>
      <c r="O59" s="2">
        <f t="shared" si="3"/>
        <v>5.859375</v>
      </c>
      <c r="P59" s="2">
        <f t="shared" si="4"/>
        <v>15175725</v>
      </c>
      <c r="Q59" s="2">
        <f t="shared" si="5"/>
        <v>15.175725000000002</v>
      </c>
      <c r="R59" s="2">
        <v>67458</v>
      </c>
      <c r="S59" s="2">
        <f t="shared" si="6"/>
        <v>174715.54541999998</v>
      </c>
      <c r="T59" s="2">
        <f t="shared" si="7"/>
        <v>43173120</v>
      </c>
      <c r="U59" s="2">
        <f t="shared" si="8"/>
        <v>1880729040000</v>
      </c>
      <c r="W59" s="2">
        <f t="shared" si="9"/>
        <v>0</v>
      </c>
      <c r="X59" s="2">
        <f t="shared" si="10"/>
        <v>0</v>
      </c>
      <c r="Y59" s="2">
        <f t="shared" si="11"/>
        <v>0</v>
      </c>
      <c r="Z59" s="2">
        <f t="shared" si="12"/>
        <v>17.999958677685949</v>
      </c>
      <c r="AA59" s="2">
        <f t="shared" si="13"/>
        <v>0</v>
      </c>
      <c r="AB59" s="2">
        <f t="shared" si="14"/>
        <v>1.1249974173553718</v>
      </c>
      <c r="AC59" s="2">
        <v>48</v>
      </c>
      <c r="AD59" s="2">
        <f t="shared" si="15"/>
        <v>0.37499913911845728</v>
      </c>
      <c r="AE59" s="2" t="s">
        <v>135</v>
      </c>
      <c r="AF59" s="2">
        <f t="shared" si="16"/>
        <v>11512.832</v>
      </c>
      <c r="AG59" s="2">
        <f t="shared" si="17"/>
        <v>0.12481230024759125</v>
      </c>
      <c r="AH59" s="2">
        <f t="shared" si="18"/>
        <v>0.18226931572101335</v>
      </c>
      <c r="AI59" s="2">
        <f t="shared" si="19"/>
        <v>2940293250</v>
      </c>
      <c r="AJ59" s="2">
        <f t="shared" si="20"/>
        <v>83259900</v>
      </c>
      <c r="AK59" s="2">
        <f t="shared" si="21"/>
        <v>83.259900000000002</v>
      </c>
      <c r="AL59" s="2" t="s">
        <v>135</v>
      </c>
      <c r="AM59" s="2" t="s">
        <v>135</v>
      </c>
      <c r="AN59" s="2" t="s">
        <v>135</v>
      </c>
      <c r="AO59" s="2" t="s">
        <v>135</v>
      </c>
      <c r="AP59" s="2" t="s">
        <v>135</v>
      </c>
      <c r="AQ59" s="2" t="s">
        <v>135</v>
      </c>
      <c r="AR59" s="2" t="s">
        <v>135</v>
      </c>
      <c r="AS59" s="2">
        <v>0</v>
      </c>
      <c r="AT59" s="2" t="s">
        <v>135</v>
      </c>
      <c r="AU59" s="2" t="s">
        <v>135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 t="s">
        <v>143</v>
      </c>
    </row>
    <row r="60" spans="1:99" s="2" customFormat="1" x14ac:dyDescent="0.25">
      <c r="A60" s="2" t="s">
        <v>572</v>
      </c>
      <c r="B60" s="2" t="s">
        <v>573</v>
      </c>
      <c r="C60" s="2" t="s">
        <v>574</v>
      </c>
      <c r="D60" s="2">
        <v>1991</v>
      </c>
      <c r="E60" s="2">
        <f t="shared" si="22"/>
        <v>24</v>
      </c>
      <c r="F60" s="2">
        <v>63</v>
      </c>
      <c r="G60" s="2">
        <v>138.5</v>
      </c>
      <c r="H60" s="2">
        <v>248600</v>
      </c>
      <c r="I60" s="2">
        <v>108500</v>
      </c>
      <c r="J60" s="2">
        <v>108500</v>
      </c>
      <c r="K60" s="2">
        <v>108500</v>
      </c>
      <c r="L60" s="2">
        <f t="shared" si="1"/>
        <v>4726249150</v>
      </c>
      <c r="M60" s="2">
        <v>9500</v>
      </c>
      <c r="N60" s="2">
        <f t="shared" si="2"/>
        <v>413820000</v>
      </c>
      <c r="O60" s="2">
        <f t="shared" si="3"/>
        <v>14.84375</v>
      </c>
      <c r="P60" s="2">
        <f t="shared" si="4"/>
        <v>38445170</v>
      </c>
      <c r="Q60" s="2">
        <f t="shared" si="5"/>
        <v>38.445170000000005</v>
      </c>
      <c r="R60" s="2">
        <v>66860</v>
      </c>
      <c r="S60" s="2">
        <f t="shared" si="6"/>
        <v>173166.73139999999</v>
      </c>
      <c r="T60" s="2">
        <f t="shared" si="7"/>
        <v>42790400</v>
      </c>
      <c r="U60" s="2">
        <f t="shared" si="8"/>
        <v>1864056800000</v>
      </c>
      <c r="W60" s="2">
        <f t="shared" si="9"/>
        <v>0</v>
      </c>
      <c r="X60" s="2">
        <f t="shared" si="10"/>
        <v>0</v>
      </c>
      <c r="Y60" s="2">
        <f t="shared" si="11"/>
        <v>0</v>
      </c>
      <c r="Z60" s="2">
        <f t="shared" si="12"/>
        <v>11.421026412449857</v>
      </c>
      <c r="AA60" s="2">
        <f t="shared" si="13"/>
        <v>0</v>
      </c>
      <c r="AB60" s="2">
        <f t="shared" si="14"/>
        <v>0.5438584005928504</v>
      </c>
      <c r="AC60" s="2">
        <v>63</v>
      </c>
      <c r="AD60" s="2">
        <f t="shared" si="15"/>
        <v>0.18128613353095011</v>
      </c>
      <c r="AE60" s="2" t="s">
        <v>135</v>
      </c>
      <c r="AF60" s="2">
        <f t="shared" si="16"/>
        <v>4504.2526315789473</v>
      </c>
      <c r="AG60" s="2">
        <f t="shared" si="17"/>
        <v>4.9755929773082866E-2</v>
      </c>
      <c r="AH60" s="2">
        <f t="shared" si="18"/>
        <v>0.28726316118242656</v>
      </c>
      <c r="AI60" s="2">
        <f t="shared" si="19"/>
        <v>4726249150</v>
      </c>
      <c r="AJ60" s="2">
        <f t="shared" si="20"/>
        <v>133832580</v>
      </c>
      <c r="AK60" s="2">
        <f t="shared" si="21"/>
        <v>133.83258000000001</v>
      </c>
      <c r="AL60" s="2" t="s">
        <v>135</v>
      </c>
      <c r="AM60" s="2" t="s">
        <v>135</v>
      </c>
      <c r="AN60" s="2" t="s">
        <v>135</v>
      </c>
      <c r="AO60" s="2" t="s">
        <v>135</v>
      </c>
      <c r="AP60" s="2" t="s">
        <v>135</v>
      </c>
      <c r="AQ60" s="2" t="s">
        <v>135</v>
      </c>
      <c r="AR60" s="2" t="s">
        <v>135</v>
      </c>
      <c r="AS60" s="2">
        <v>0</v>
      </c>
      <c r="AT60" s="2" t="s">
        <v>135</v>
      </c>
      <c r="AU60" s="2" t="s">
        <v>135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 t="s">
        <v>143</v>
      </c>
    </row>
    <row r="61" spans="1:99" s="2" customFormat="1" x14ac:dyDescent="0.25">
      <c r="A61" s="2" t="s">
        <v>575</v>
      </c>
      <c r="B61" s="2" t="s">
        <v>576</v>
      </c>
      <c r="C61" s="2" t="s">
        <v>577</v>
      </c>
      <c r="D61" s="2">
        <v>1995</v>
      </c>
      <c r="E61" s="2">
        <f t="shared" si="22"/>
        <v>20</v>
      </c>
      <c r="F61" s="2">
        <v>58</v>
      </c>
      <c r="G61" s="2">
        <v>115</v>
      </c>
      <c r="H61" s="2">
        <v>227400</v>
      </c>
      <c r="I61" s="2">
        <v>70500</v>
      </c>
      <c r="J61" s="2">
        <v>70500</v>
      </c>
      <c r="K61" s="2">
        <v>70500</v>
      </c>
      <c r="L61" s="2">
        <f t="shared" si="1"/>
        <v>3070972950</v>
      </c>
      <c r="M61" s="2">
        <v>7500</v>
      </c>
      <c r="N61" s="2">
        <f t="shared" si="2"/>
        <v>326700000</v>
      </c>
      <c r="O61" s="2">
        <f t="shared" si="3"/>
        <v>11.71875</v>
      </c>
      <c r="P61" s="2">
        <f t="shared" si="4"/>
        <v>30351450</v>
      </c>
      <c r="Q61" s="2">
        <f t="shared" si="5"/>
        <v>30.351450000000003</v>
      </c>
      <c r="R61" s="2">
        <v>63350</v>
      </c>
      <c r="S61" s="2">
        <f t="shared" si="6"/>
        <v>164075.86649999997</v>
      </c>
      <c r="T61" s="2">
        <f t="shared" si="7"/>
        <v>40544000</v>
      </c>
      <c r="U61" s="2">
        <f t="shared" si="8"/>
        <v>1766198000000</v>
      </c>
      <c r="W61" s="2">
        <f t="shared" si="9"/>
        <v>0</v>
      </c>
      <c r="X61" s="2">
        <f t="shared" si="10"/>
        <v>0</v>
      </c>
      <c r="Y61" s="2">
        <f t="shared" si="11"/>
        <v>0</v>
      </c>
      <c r="Z61" s="2">
        <f t="shared" si="12"/>
        <v>9.3999784205693295</v>
      </c>
      <c r="AA61" s="2">
        <f t="shared" si="13"/>
        <v>0</v>
      </c>
      <c r="AB61" s="2">
        <f t="shared" si="14"/>
        <v>0.48620578037427564</v>
      </c>
      <c r="AC61" s="2">
        <v>58</v>
      </c>
      <c r="AD61" s="2">
        <f t="shared" si="15"/>
        <v>0.16206859345809188</v>
      </c>
      <c r="AE61" s="2" t="s">
        <v>135</v>
      </c>
      <c r="AF61" s="2">
        <f t="shared" si="16"/>
        <v>5405.8666666666668</v>
      </c>
      <c r="AG61" s="2">
        <f t="shared" si="17"/>
        <v>4.6089048026516338E-2</v>
      </c>
      <c r="AH61" s="2">
        <f t="shared" si="18"/>
        <v>0.3490263492530043</v>
      </c>
      <c r="AI61" s="2">
        <f t="shared" si="19"/>
        <v>3070972950</v>
      </c>
      <c r="AJ61" s="2">
        <f t="shared" si="20"/>
        <v>86960340</v>
      </c>
      <c r="AK61" s="2">
        <f t="shared" si="21"/>
        <v>86.960340000000002</v>
      </c>
      <c r="AL61" s="2" t="s">
        <v>135</v>
      </c>
      <c r="AM61" s="2" t="s">
        <v>135</v>
      </c>
      <c r="AN61" s="2" t="s">
        <v>135</v>
      </c>
      <c r="AO61" s="2" t="s">
        <v>135</v>
      </c>
      <c r="AP61" s="2" t="s">
        <v>135</v>
      </c>
      <c r="AQ61" s="2" t="s">
        <v>135</v>
      </c>
      <c r="AR61" s="2" t="s">
        <v>135</v>
      </c>
      <c r="AS61" s="2">
        <v>0</v>
      </c>
      <c r="AT61" s="2" t="s">
        <v>135</v>
      </c>
      <c r="AU61" s="2" t="s">
        <v>135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 t="s">
        <v>143</v>
      </c>
    </row>
    <row r="62" spans="1:99" s="2" customFormat="1" x14ac:dyDescent="0.25">
      <c r="A62" s="2" t="s">
        <v>578</v>
      </c>
      <c r="B62" s="2" t="s">
        <v>579</v>
      </c>
      <c r="C62" s="2" t="s">
        <v>580</v>
      </c>
      <c r="D62" s="2">
        <v>1995</v>
      </c>
      <c r="E62" s="2">
        <f t="shared" si="22"/>
        <v>20</v>
      </c>
      <c r="F62" s="2">
        <v>54</v>
      </c>
      <c r="G62" s="2">
        <v>131</v>
      </c>
      <c r="H62" s="2">
        <v>255000</v>
      </c>
      <c r="I62" s="2">
        <v>59900</v>
      </c>
      <c r="J62" s="2">
        <v>43000</v>
      </c>
      <c r="K62" s="2">
        <v>59900</v>
      </c>
      <c r="L62" s="2">
        <f t="shared" si="1"/>
        <v>2609238010</v>
      </c>
      <c r="M62" s="2">
        <v>2620</v>
      </c>
      <c r="N62" s="2">
        <f t="shared" si="2"/>
        <v>114127200</v>
      </c>
      <c r="O62" s="2">
        <f t="shared" si="3"/>
        <v>4.09375</v>
      </c>
      <c r="P62" s="2">
        <f t="shared" si="4"/>
        <v>10602773.200000001</v>
      </c>
      <c r="Q62" s="2">
        <f t="shared" si="5"/>
        <v>10.6027732</v>
      </c>
      <c r="R62" s="2">
        <v>67530</v>
      </c>
      <c r="S62" s="2">
        <f t="shared" si="6"/>
        <v>174902.02469999998</v>
      </c>
      <c r="T62" s="2">
        <f t="shared" si="7"/>
        <v>43219200</v>
      </c>
      <c r="U62" s="2">
        <f t="shared" si="8"/>
        <v>1882736400000</v>
      </c>
      <c r="W62" s="2">
        <f t="shared" si="9"/>
        <v>0</v>
      </c>
      <c r="X62" s="2">
        <f t="shared" si="10"/>
        <v>0</v>
      </c>
      <c r="Y62" s="2">
        <f t="shared" si="11"/>
        <v>0</v>
      </c>
      <c r="Z62" s="2">
        <f t="shared" si="12"/>
        <v>22.86254293455022</v>
      </c>
      <c r="AA62" s="2">
        <f t="shared" si="13"/>
        <v>0</v>
      </c>
      <c r="AB62" s="2">
        <f t="shared" si="14"/>
        <v>1.2701412741416789</v>
      </c>
      <c r="AC62" s="2">
        <v>54</v>
      </c>
      <c r="AD62" s="2">
        <f t="shared" si="15"/>
        <v>0.42338042471389298</v>
      </c>
      <c r="AE62" s="2" t="s">
        <v>135</v>
      </c>
      <c r="AF62" s="2">
        <f t="shared" si="16"/>
        <v>16495.877862595418</v>
      </c>
      <c r="AG62" s="2">
        <f t="shared" si="17"/>
        <v>0.18965984938273964</v>
      </c>
      <c r="AH62" s="2">
        <f t="shared" si="18"/>
        <v>0.19990281231169746</v>
      </c>
      <c r="AI62" s="2">
        <f t="shared" si="19"/>
        <v>1873075700</v>
      </c>
      <c r="AJ62" s="2">
        <f t="shared" si="20"/>
        <v>53039640</v>
      </c>
      <c r="AK62" s="2">
        <f t="shared" si="21"/>
        <v>53.039639999999999</v>
      </c>
      <c r="AL62" s="2" t="s">
        <v>135</v>
      </c>
      <c r="AM62" s="2" t="s">
        <v>135</v>
      </c>
      <c r="AN62" s="2" t="s">
        <v>135</v>
      </c>
      <c r="AO62" s="2" t="s">
        <v>135</v>
      </c>
      <c r="AP62" s="2" t="s">
        <v>135</v>
      </c>
      <c r="AQ62" s="2" t="s">
        <v>135</v>
      </c>
      <c r="AR62" s="2" t="s">
        <v>135</v>
      </c>
      <c r="AS62" s="2">
        <v>0</v>
      </c>
      <c r="AT62" s="2" t="s">
        <v>135</v>
      </c>
      <c r="AU62" s="2" t="s">
        <v>135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2017-01-29T16:51:35Z</dcterms:created>
  <dcterms:modified xsi:type="dcterms:W3CDTF">2017-01-29T16:52:12Z</dcterms:modified>
</cp:coreProperties>
</file>