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58" i="1" l="1"/>
  <c r="AK58" i="1" s="1"/>
  <c r="AI58" i="1"/>
  <c r="AF58" i="1"/>
  <c r="AD58" i="1"/>
  <c r="Z58" i="1"/>
  <c r="X58" i="1"/>
  <c r="W58" i="1"/>
  <c r="AA58" i="1" s="1"/>
  <c r="U58" i="1"/>
  <c r="T58" i="1"/>
  <c r="S58" i="1"/>
  <c r="Q58" i="1"/>
  <c r="P58" i="1"/>
  <c r="AH58" i="1" s="1"/>
  <c r="O58" i="1"/>
  <c r="Y58" i="1" s="1"/>
  <c r="N58" i="1"/>
  <c r="L58" i="1"/>
  <c r="E58" i="1"/>
  <c r="AK57" i="1"/>
  <c r="AJ57" i="1"/>
  <c r="AI57" i="1"/>
  <c r="AH57" i="1"/>
  <c r="AA57" i="1"/>
  <c r="X57" i="1"/>
  <c r="Y57" i="1" s="1"/>
  <c r="W57" i="1"/>
  <c r="U57" i="1"/>
  <c r="T57" i="1"/>
  <c r="AF57" i="1" s="1"/>
  <c r="S57" i="1"/>
  <c r="Q57" i="1"/>
  <c r="P57" i="1"/>
  <c r="O57" i="1"/>
  <c r="N57" i="1"/>
  <c r="L57" i="1"/>
  <c r="E57" i="1"/>
  <c r="AJ56" i="1"/>
  <c r="AK56" i="1" s="1"/>
  <c r="AI56" i="1"/>
  <c r="Z56" i="1"/>
  <c r="AD56" i="1" s="1"/>
  <c r="X56" i="1"/>
  <c r="W56" i="1"/>
  <c r="AA56" i="1" s="1"/>
  <c r="U56" i="1"/>
  <c r="T56" i="1"/>
  <c r="AF56" i="1" s="1"/>
  <c r="S56" i="1"/>
  <c r="Q56" i="1"/>
  <c r="P56" i="1"/>
  <c r="O56" i="1"/>
  <c r="Y56" i="1" s="1"/>
  <c r="N56" i="1"/>
  <c r="L56" i="1"/>
  <c r="E56" i="1"/>
  <c r="AK55" i="1"/>
  <c r="AJ55" i="1"/>
  <c r="AI55" i="1"/>
  <c r="AH55" i="1"/>
  <c r="AA55" i="1"/>
  <c r="X55" i="1"/>
  <c r="Y55" i="1" s="1"/>
  <c r="W55" i="1"/>
  <c r="U55" i="1"/>
  <c r="T55" i="1"/>
  <c r="AF55" i="1" s="1"/>
  <c r="S55" i="1"/>
  <c r="Q55" i="1"/>
  <c r="P55" i="1"/>
  <c r="O55" i="1"/>
  <c r="N55" i="1"/>
  <c r="L55" i="1"/>
  <c r="E55" i="1"/>
  <c r="AJ54" i="1"/>
  <c r="AK54" i="1" s="1"/>
  <c r="AI54" i="1"/>
  <c r="Z54" i="1"/>
  <c r="X54" i="1"/>
  <c r="W54" i="1"/>
  <c r="U54" i="1"/>
  <c r="T54" i="1"/>
  <c r="AF54" i="1" s="1"/>
  <c r="S54" i="1"/>
  <c r="Q54" i="1"/>
  <c r="P54" i="1"/>
  <c r="AH54" i="1" s="1"/>
  <c r="O54" i="1"/>
  <c r="Y54" i="1" s="1"/>
  <c r="N54" i="1"/>
  <c r="L54" i="1"/>
  <c r="E54" i="1"/>
  <c r="AK53" i="1"/>
  <c r="AJ53" i="1"/>
  <c r="AI53" i="1"/>
  <c r="AH53" i="1"/>
  <c r="X53" i="1"/>
  <c r="Y53" i="1" s="1"/>
  <c r="W53" i="1"/>
  <c r="AA53" i="1" s="1"/>
  <c r="U53" i="1"/>
  <c r="T53" i="1"/>
  <c r="AF53" i="1" s="1"/>
  <c r="S53" i="1"/>
  <c r="Q53" i="1"/>
  <c r="P53" i="1"/>
  <c r="O53" i="1"/>
  <c r="N53" i="1"/>
  <c r="L53" i="1"/>
  <c r="Z53" i="1" s="1"/>
  <c r="E53" i="1"/>
  <c r="AJ52" i="1"/>
  <c r="AK52" i="1" s="1"/>
  <c r="AI52" i="1"/>
  <c r="AF52" i="1"/>
  <c r="AD52" i="1"/>
  <c r="Z52" i="1"/>
  <c r="X52" i="1"/>
  <c r="W52" i="1"/>
  <c r="AA52" i="1" s="1"/>
  <c r="U52" i="1"/>
  <c r="T52" i="1"/>
  <c r="S52" i="1"/>
  <c r="Q52" i="1"/>
  <c r="P52" i="1"/>
  <c r="AH52" i="1" s="1"/>
  <c r="O52" i="1"/>
  <c r="Y52" i="1" s="1"/>
  <c r="N52" i="1"/>
  <c r="L52" i="1"/>
  <c r="E52" i="1"/>
  <c r="AK51" i="1"/>
  <c r="AJ51" i="1"/>
  <c r="AI51" i="1"/>
  <c r="AH51" i="1"/>
  <c r="AG51" i="1"/>
  <c r="AB51" i="1"/>
  <c r="X51" i="1"/>
  <c r="Y51" i="1" s="1"/>
  <c r="W51" i="1"/>
  <c r="U51" i="1"/>
  <c r="T51" i="1"/>
  <c r="AF51" i="1" s="1"/>
  <c r="S51" i="1"/>
  <c r="Q51" i="1"/>
  <c r="P51" i="1"/>
  <c r="O51" i="1"/>
  <c r="N51" i="1"/>
  <c r="L51" i="1"/>
  <c r="Z51" i="1" s="1"/>
  <c r="AD51" i="1" s="1"/>
  <c r="E51" i="1"/>
  <c r="AJ50" i="1"/>
  <c r="AK50" i="1" s="1"/>
  <c r="AI50" i="1"/>
  <c r="AF50" i="1"/>
  <c r="AD50" i="1"/>
  <c r="Z50" i="1"/>
  <c r="X50" i="1"/>
  <c r="W50" i="1"/>
  <c r="AA50" i="1" s="1"/>
  <c r="U50" i="1"/>
  <c r="T50" i="1"/>
  <c r="S50" i="1"/>
  <c r="Q50" i="1"/>
  <c r="P50" i="1"/>
  <c r="AH50" i="1" s="1"/>
  <c r="O50" i="1"/>
  <c r="Y50" i="1" s="1"/>
  <c r="N50" i="1"/>
  <c r="L50" i="1"/>
  <c r="E50" i="1"/>
  <c r="AK49" i="1"/>
  <c r="AJ49" i="1"/>
  <c r="AI49" i="1"/>
  <c r="AH49" i="1"/>
  <c r="AF49" i="1"/>
  <c r="AB49" i="1"/>
  <c r="X49" i="1"/>
  <c r="Y49" i="1" s="1"/>
  <c r="W49" i="1"/>
  <c r="AA49" i="1" s="1"/>
  <c r="U49" i="1"/>
  <c r="T49" i="1"/>
  <c r="S49" i="1"/>
  <c r="Q49" i="1"/>
  <c r="P49" i="1"/>
  <c r="O49" i="1"/>
  <c r="N49" i="1"/>
  <c r="L49" i="1"/>
  <c r="Z49" i="1" s="1"/>
  <c r="E49" i="1"/>
  <c r="AJ48" i="1"/>
  <c r="AK48" i="1" s="1"/>
  <c r="AI48" i="1"/>
  <c r="AF48" i="1"/>
  <c r="AD48" i="1"/>
  <c r="Z48" i="1"/>
  <c r="X48" i="1"/>
  <c r="W48" i="1"/>
  <c r="AA48" i="1" s="1"/>
  <c r="U48" i="1"/>
  <c r="T48" i="1"/>
  <c r="S48" i="1"/>
  <c r="Q48" i="1"/>
  <c r="P48" i="1"/>
  <c r="AH48" i="1" s="1"/>
  <c r="O48" i="1"/>
  <c r="Y48" i="1" s="1"/>
  <c r="N48" i="1"/>
  <c r="L48" i="1"/>
  <c r="E48" i="1"/>
  <c r="AK47" i="1"/>
  <c r="AJ47" i="1"/>
  <c r="AI47" i="1"/>
  <c r="AH47" i="1"/>
  <c r="AF47" i="1"/>
  <c r="X47" i="1"/>
  <c r="Y47" i="1" s="1"/>
  <c r="W47" i="1"/>
  <c r="AA47" i="1" s="1"/>
  <c r="U47" i="1"/>
  <c r="T47" i="1"/>
  <c r="S47" i="1"/>
  <c r="Q47" i="1"/>
  <c r="P47" i="1"/>
  <c r="O47" i="1"/>
  <c r="N47" i="1"/>
  <c r="L47" i="1"/>
  <c r="Z47" i="1" s="1"/>
  <c r="E47" i="1"/>
  <c r="AJ46" i="1"/>
  <c r="AK46" i="1" s="1"/>
  <c r="AI46" i="1"/>
  <c r="AF46" i="1"/>
  <c r="AD46" i="1"/>
  <c r="Z46" i="1"/>
  <c r="X46" i="1"/>
  <c r="W46" i="1"/>
  <c r="AA46" i="1" s="1"/>
  <c r="U46" i="1"/>
  <c r="T46" i="1"/>
  <c r="S46" i="1"/>
  <c r="Q46" i="1"/>
  <c r="P46" i="1"/>
  <c r="AH46" i="1" s="1"/>
  <c r="O46" i="1"/>
  <c r="Y46" i="1" s="1"/>
  <c r="N46" i="1"/>
  <c r="L46" i="1"/>
  <c r="E46" i="1"/>
  <c r="AK45" i="1"/>
  <c r="AJ45" i="1"/>
  <c r="AI45" i="1"/>
  <c r="AH45" i="1"/>
  <c r="AA45" i="1"/>
  <c r="X45" i="1"/>
  <c r="Y45" i="1" s="1"/>
  <c r="W45" i="1"/>
  <c r="U45" i="1"/>
  <c r="T45" i="1"/>
  <c r="AF45" i="1" s="1"/>
  <c r="S45" i="1"/>
  <c r="Q45" i="1"/>
  <c r="P45" i="1"/>
  <c r="O45" i="1"/>
  <c r="N45" i="1"/>
  <c r="L45" i="1"/>
  <c r="E45" i="1"/>
  <c r="AJ44" i="1"/>
  <c r="AK44" i="1" s="1"/>
  <c r="AI44" i="1"/>
  <c r="AD44" i="1"/>
  <c r="Z44" i="1"/>
  <c r="X44" i="1"/>
  <c r="W44" i="1"/>
  <c r="AA44" i="1" s="1"/>
  <c r="U44" i="1"/>
  <c r="T44" i="1"/>
  <c r="AF44" i="1" s="1"/>
  <c r="S44" i="1"/>
  <c r="Q44" i="1"/>
  <c r="P44" i="1"/>
  <c r="AH44" i="1" s="1"/>
  <c r="O44" i="1"/>
  <c r="Y44" i="1" s="1"/>
  <c r="N44" i="1"/>
  <c r="L44" i="1"/>
  <c r="E44" i="1"/>
  <c r="AK43" i="1"/>
  <c r="AJ43" i="1"/>
  <c r="AI43" i="1"/>
  <c r="AH43" i="1"/>
  <c r="AA43" i="1"/>
  <c r="X43" i="1"/>
  <c r="Y43" i="1" s="1"/>
  <c r="W43" i="1"/>
  <c r="U43" i="1"/>
  <c r="T43" i="1"/>
  <c r="AF43" i="1" s="1"/>
  <c r="S43" i="1"/>
  <c r="Q43" i="1"/>
  <c r="P43" i="1"/>
  <c r="O43" i="1"/>
  <c r="N43" i="1"/>
  <c r="L43" i="1"/>
  <c r="E43" i="1"/>
  <c r="AJ42" i="1"/>
  <c r="AK42" i="1" s="1"/>
  <c r="AI42" i="1"/>
  <c r="Z42" i="1"/>
  <c r="X42" i="1"/>
  <c r="W42" i="1"/>
  <c r="U42" i="1"/>
  <c r="T42" i="1"/>
  <c r="AF42" i="1" s="1"/>
  <c r="S42" i="1"/>
  <c r="Q42" i="1"/>
  <c r="P42" i="1"/>
  <c r="AH42" i="1" s="1"/>
  <c r="O42" i="1"/>
  <c r="Y42" i="1" s="1"/>
  <c r="N42" i="1"/>
  <c r="L42" i="1"/>
  <c r="E42" i="1"/>
  <c r="AK41" i="1"/>
  <c r="AJ41" i="1"/>
  <c r="AI41" i="1"/>
  <c r="AH41" i="1"/>
  <c r="AG41" i="1"/>
  <c r="X41" i="1"/>
  <c r="Y41" i="1" s="1"/>
  <c r="W41" i="1"/>
  <c r="U41" i="1"/>
  <c r="T41" i="1"/>
  <c r="AF41" i="1" s="1"/>
  <c r="S41" i="1"/>
  <c r="Q41" i="1"/>
  <c r="P41" i="1"/>
  <c r="O41" i="1"/>
  <c r="N41" i="1"/>
  <c r="L41" i="1"/>
  <c r="Z41" i="1" s="1"/>
  <c r="E41" i="1"/>
  <c r="AJ40" i="1"/>
  <c r="AK40" i="1" s="1"/>
  <c r="AI40" i="1"/>
  <c r="AF40" i="1"/>
  <c r="AD40" i="1"/>
  <c r="Z40" i="1"/>
  <c r="X40" i="1"/>
  <c r="W40" i="1"/>
  <c r="AA40" i="1" s="1"/>
  <c r="U40" i="1"/>
  <c r="T40" i="1"/>
  <c r="S40" i="1"/>
  <c r="Q40" i="1"/>
  <c r="P40" i="1"/>
  <c r="AH40" i="1" s="1"/>
  <c r="O40" i="1"/>
  <c r="Y40" i="1" s="1"/>
  <c r="N40" i="1"/>
  <c r="L40" i="1"/>
  <c r="E40" i="1"/>
  <c r="AK39" i="1"/>
  <c r="AJ39" i="1"/>
  <c r="AI39" i="1"/>
  <c r="AH39" i="1"/>
  <c r="X39" i="1"/>
  <c r="Y39" i="1" s="1"/>
  <c r="W39" i="1"/>
  <c r="AA39" i="1" s="1"/>
  <c r="U39" i="1"/>
  <c r="T39" i="1"/>
  <c r="AF39" i="1" s="1"/>
  <c r="S39" i="1"/>
  <c r="Q39" i="1"/>
  <c r="P39" i="1"/>
  <c r="O39" i="1"/>
  <c r="N39" i="1"/>
  <c r="L39" i="1"/>
  <c r="Z39" i="1" s="1"/>
  <c r="AD39" i="1" s="1"/>
  <c r="E39" i="1"/>
  <c r="AJ38" i="1"/>
  <c r="AK38" i="1" s="1"/>
  <c r="AI38" i="1"/>
  <c r="AF38" i="1"/>
  <c r="AD38" i="1"/>
  <c r="Z38" i="1"/>
  <c r="X38" i="1"/>
  <c r="W38" i="1"/>
  <c r="AA38" i="1" s="1"/>
  <c r="U38" i="1"/>
  <c r="T38" i="1"/>
  <c r="S38" i="1"/>
  <c r="Q38" i="1"/>
  <c r="P38" i="1"/>
  <c r="AH38" i="1" s="1"/>
  <c r="O38" i="1"/>
  <c r="Y38" i="1" s="1"/>
  <c r="N38" i="1"/>
  <c r="L38" i="1"/>
  <c r="E38" i="1"/>
  <c r="AK37" i="1"/>
  <c r="AJ37" i="1"/>
  <c r="AI37" i="1"/>
  <c r="AH37" i="1"/>
  <c r="AA37" i="1"/>
  <c r="X37" i="1"/>
  <c r="Y37" i="1" s="1"/>
  <c r="W37" i="1"/>
  <c r="U37" i="1"/>
  <c r="T37" i="1"/>
  <c r="AF37" i="1" s="1"/>
  <c r="S37" i="1"/>
  <c r="Q37" i="1"/>
  <c r="P37" i="1"/>
  <c r="O37" i="1"/>
  <c r="N37" i="1"/>
  <c r="L37" i="1"/>
  <c r="E37" i="1"/>
  <c r="AJ36" i="1"/>
  <c r="AK36" i="1" s="1"/>
  <c r="AI36" i="1"/>
  <c r="Z36" i="1"/>
  <c r="AD36" i="1" s="1"/>
  <c r="X36" i="1"/>
  <c r="W36" i="1"/>
  <c r="AA36" i="1" s="1"/>
  <c r="U36" i="1"/>
  <c r="T36" i="1"/>
  <c r="AF36" i="1" s="1"/>
  <c r="S36" i="1"/>
  <c r="Q36" i="1"/>
  <c r="P36" i="1"/>
  <c r="O36" i="1"/>
  <c r="Y36" i="1" s="1"/>
  <c r="N36" i="1"/>
  <c r="L36" i="1"/>
  <c r="E36" i="1"/>
  <c r="AK35" i="1"/>
  <c r="AJ35" i="1"/>
  <c r="AI35" i="1"/>
  <c r="AH35" i="1"/>
  <c r="AA35" i="1"/>
  <c r="X35" i="1"/>
  <c r="Y35" i="1" s="1"/>
  <c r="W35" i="1"/>
  <c r="U35" i="1"/>
  <c r="T35" i="1"/>
  <c r="AF35" i="1" s="1"/>
  <c r="S35" i="1"/>
  <c r="Q35" i="1"/>
  <c r="P35" i="1"/>
  <c r="O35" i="1"/>
  <c r="N35" i="1"/>
  <c r="L35" i="1"/>
  <c r="E35" i="1"/>
  <c r="AJ34" i="1"/>
  <c r="AK34" i="1" s="1"/>
  <c r="AI34" i="1"/>
  <c r="Z34" i="1"/>
  <c r="X34" i="1"/>
  <c r="W34" i="1"/>
  <c r="U34" i="1"/>
  <c r="T34" i="1"/>
  <c r="AF34" i="1" s="1"/>
  <c r="S34" i="1"/>
  <c r="Q34" i="1"/>
  <c r="P34" i="1"/>
  <c r="AH34" i="1" s="1"/>
  <c r="O34" i="1"/>
  <c r="Y34" i="1" s="1"/>
  <c r="N34" i="1"/>
  <c r="L34" i="1"/>
  <c r="E34" i="1"/>
  <c r="AK33" i="1"/>
  <c r="AJ33" i="1"/>
  <c r="AI33" i="1"/>
  <c r="AH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L33" i="1"/>
  <c r="Z33" i="1" s="1"/>
  <c r="AG33" i="1" s="1"/>
  <c r="E33" i="1"/>
  <c r="AJ32" i="1"/>
  <c r="AK32" i="1" s="1"/>
  <c r="AI32" i="1"/>
  <c r="AF32" i="1"/>
  <c r="AD32" i="1"/>
  <c r="Z32" i="1"/>
  <c r="X32" i="1"/>
  <c r="W32" i="1"/>
  <c r="AA32" i="1" s="1"/>
  <c r="U32" i="1"/>
  <c r="T32" i="1"/>
  <c r="S32" i="1"/>
  <c r="Q32" i="1"/>
  <c r="P32" i="1"/>
  <c r="AH32" i="1" s="1"/>
  <c r="O32" i="1"/>
  <c r="Y32" i="1" s="1"/>
  <c r="N32" i="1"/>
  <c r="L32" i="1"/>
  <c r="E32" i="1"/>
  <c r="AK31" i="1"/>
  <c r="AJ31" i="1"/>
  <c r="AI31" i="1"/>
  <c r="AH31" i="1"/>
  <c r="AG31" i="1"/>
  <c r="AB31" i="1"/>
  <c r="X31" i="1"/>
  <c r="Y31" i="1" s="1"/>
  <c r="W31" i="1"/>
  <c r="U31" i="1"/>
  <c r="T31" i="1"/>
  <c r="AF31" i="1" s="1"/>
  <c r="S31" i="1"/>
  <c r="Q31" i="1"/>
  <c r="P31" i="1"/>
  <c r="O31" i="1"/>
  <c r="N31" i="1"/>
  <c r="L31" i="1"/>
  <c r="Z31" i="1" s="1"/>
  <c r="AD31" i="1" s="1"/>
  <c r="E31" i="1"/>
  <c r="AJ30" i="1"/>
  <c r="AK30" i="1" s="1"/>
  <c r="AI30" i="1"/>
  <c r="AF30" i="1"/>
  <c r="AD30" i="1"/>
  <c r="Z30" i="1"/>
  <c r="X30" i="1"/>
  <c r="W30" i="1"/>
  <c r="AA30" i="1" s="1"/>
  <c r="U30" i="1"/>
  <c r="T30" i="1"/>
  <c r="S30" i="1"/>
  <c r="Q30" i="1"/>
  <c r="P30" i="1"/>
  <c r="AH30" i="1" s="1"/>
  <c r="O30" i="1"/>
  <c r="Y30" i="1" s="1"/>
  <c r="N30" i="1"/>
  <c r="L30" i="1"/>
  <c r="E30" i="1"/>
  <c r="AK29" i="1"/>
  <c r="AJ29" i="1"/>
  <c r="AI29" i="1"/>
  <c r="AH29" i="1"/>
  <c r="AA29" i="1"/>
  <c r="X29" i="1"/>
  <c r="Y29" i="1" s="1"/>
  <c r="W29" i="1"/>
  <c r="U29" i="1"/>
  <c r="T29" i="1"/>
  <c r="AF29" i="1" s="1"/>
  <c r="S29" i="1"/>
  <c r="Q29" i="1"/>
  <c r="P29" i="1"/>
  <c r="O29" i="1"/>
  <c r="N29" i="1"/>
  <c r="L29" i="1"/>
  <c r="E29" i="1"/>
  <c r="AJ28" i="1"/>
  <c r="AK28" i="1" s="1"/>
  <c r="AI28" i="1"/>
  <c r="Z28" i="1"/>
  <c r="X28" i="1"/>
  <c r="W28" i="1"/>
  <c r="U28" i="1"/>
  <c r="T28" i="1"/>
  <c r="AF28" i="1" s="1"/>
  <c r="S28" i="1"/>
  <c r="Q28" i="1"/>
  <c r="P28" i="1"/>
  <c r="O28" i="1"/>
  <c r="Y28" i="1" s="1"/>
  <c r="N28" i="1"/>
  <c r="L28" i="1"/>
  <c r="E28" i="1"/>
  <c r="AK27" i="1"/>
  <c r="AJ27" i="1"/>
  <c r="AI27" i="1"/>
  <c r="AH27" i="1"/>
  <c r="AA27" i="1"/>
  <c r="X27" i="1"/>
  <c r="Y27" i="1" s="1"/>
  <c r="W27" i="1"/>
  <c r="U27" i="1"/>
  <c r="T27" i="1"/>
  <c r="AF27" i="1" s="1"/>
  <c r="S27" i="1"/>
  <c r="Q27" i="1"/>
  <c r="P27" i="1"/>
  <c r="O27" i="1"/>
  <c r="N27" i="1"/>
  <c r="L27" i="1"/>
  <c r="E27" i="1"/>
  <c r="AJ26" i="1"/>
  <c r="AK26" i="1" s="1"/>
  <c r="AI26" i="1"/>
  <c r="Z26" i="1"/>
  <c r="X26" i="1"/>
  <c r="W26" i="1"/>
  <c r="U26" i="1"/>
  <c r="T26" i="1"/>
  <c r="AF26" i="1" s="1"/>
  <c r="S26" i="1"/>
  <c r="Q26" i="1"/>
  <c r="P26" i="1"/>
  <c r="O26" i="1"/>
  <c r="Y26" i="1" s="1"/>
  <c r="N26" i="1"/>
  <c r="L26" i="1"/>
  <c r="E26" i="1"/>
  <c r="AK25" i="1"/>
  <c r="AJ25" i="1"/>
  <c r="AI25" i="1"/>
  <c r="AH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Z25" i="1" s="1"/>
  <c r="E25" i="1"/>
  <c r="AJ24" i="1"/>
  <c r="AK24" i="1" s="1"/>
  <c r="AI24" i="1"/>
  <c r="AF24" i="1"/>
  <c r="Z24" i="1"/>
  <c r="AD24" i="1" s="1"/>
  <c r="X24" i="1"/>
  <c r="W24" i="1"/>
  <c r="U24" i="1"/>
  <c r="T24" i="1"/>
  <c r="S24" i="1"/>
  <c r="Q24" i="1"/>
  <c r="P24" i="1"/>
  <c r="AH24" i="1" s="1"/>
  <c r="O24" i="1"/>
  <c r="Y24" i="1" s="1"/>
  <c r="N24" i="1"/>
  <c r="L24" i="1"/>
  <c r="E24" i="1"/>
  <c r="AK23" i="1"/>
  <c r="AJ23" i="1"/>
  <c r="AI23" i="1"/>
  <c r="AH23" i="1"/>
  <c r="AF23" i="1"/>
  <c r="X23" i="1"/>
  <c r="Y23" i="1" s="1"/>
  <c r="W23" i="1"/>
  <c r="AA23" i="1" s="1"/>
  <c r="U23" i="1"/>
  <c r="T23" i="1"/>
  <c r="S23" i="1"/>
  <c r="Q23" i="1"/>
  <c r="P23" i="1"/>
  <c r="O23" i="1"/>
  <c r="N23" i="1"/>
  <c r="L23" i="1"/>
  <c r="Z23" i="1" s="1"/>
  <c r="AD23" i="1" s="1"/>
  <c r="E23" i="1"/>
  <c r="AJ22" i="1"/>
  <c r="AK22" i="1" s="1"/>
  <c r="AI22" i="1"/>
  <c r="AF22" i="1"/>
  <c r="Z22" i="1"/>
  <c r="AD22" i="1" s="1"/>
  <c r="X22" i="1"/>
  <c r="W22" i="1"/>
  <c r="U22" i="1"/>
  <c r="T22" i="1"/>
  <c r="S22" i="1"/>
  <c r="Q22" i="1"/>
  <c r="P22" i="1"/>
  <c r="AH22" i="1" s="1"/>
  <c r="O22" i="1"/>
  <c r="Y22" i="1" s="1"/>
  <c r="N22" i="1"/>
  <c r="L22" i="1"/>
  <c r="E22" i="1"/>
  <c r="AK21" i="1"/>
  <c r="AJ21" i="1"/>
  <c r="AI21" i="1"/>
  <c r="AH21" i="1"/>
  <c r="AF21" i="1"/>
  <c r="X21" i="1"/>
  <c r="Y21" i="1" s="1"/>
  <c r="W21" i="1"/>
  <c r="AA21" i="1" s="1"/>
  <c r="U21" i="1"/>
  <c r="T21" i="1"/>
  <c r="S21" i="1"/>
  <c r="Q21" i="1"/>
  <c r="P21" i="1"/>
  <c r="O21" i="1"/>
  <c r="N21" i="1"/>
  <c r="L21" i="1"/>
  <c r="Z21" i="1" s="1"/>
  <c r="AD21" i="1" s="1"/>
  <c r="E21" i="1"/>
  <c r="AJ20" i="1"/>
  <c r="AK20" i="1" s="1"/>
  <c r="AI20" i="1"/>
  <c r="AF20" i="1"/>
  <c r="Z20" i="1"/>
  <c r="AD20" i="1" s="1"/>
  <c r="X20" i="1"/>
  <c r="W20" i="1"/>
  <c r="U20" i="1"/>
  <c r="T20" i="1"/>
  <c r="S20" i="1"/>
  <c r="Q20" i="1"/>
  <c r="P20" i="1"/>
  <c r="AH20" i="1" s="1"/>
  <c r="O20" i="1"/>
  <c r="Y20" i="1" s="1"/>
  <c r="N20" i="1"/>
  <c r="L20" i="1"/>
  <c r="E20" i="1"/>
  <c r="AK19" i="1"/>
  <c r="AJ19" i="1"/>
  <c r="AI19" i="1"/>
  <c r="AH19" i="1"/>
  <c r="AF19" i="1"/>
  <c r="X19" i="1"/>
  <c r="Y19" i="1" s="1"/>
  <c r="W19" i="1"/>
  <c r="AA19" i="1" s="1"/>
  <c r="U19" i="1"/>
  <c r="T19" i="1"/>
  <c r="S19" i="1"/>
  <c r="Q19" i="1"/>
  <c r="P19" i="1"/>
  <c r="O19" i="1"/>
  <c r="N19" i="1"/>
  <c r="L19" i="1"/>
  <c r="Z19" i="1" s="1"/>
  <c r="AD19" i="1" s="1"/>
  <c r="E19" i="1"/>
  <c r="AJ18" i="1"/>
  <c r="AK18" i="1" s="1"/>
  <c r="AI18" i="1"/>
  <c r="AF18" i="1"/>
  <c r="Z18" i="1"/>
  <c r="AD18" i="1" s="1"/>
  <c r="X18" i="1"/>
  <c r="W18" i="1"/>
  <c r="U18" i="1"/>
  <c r="T18" i="1"/>
  <c r="S18" i="1"/>
  <c r="Q18" i="1"/>
  <c r="P18" i="1"/>
  <c r="AH18" i="1" s="1"/>
  <c r="O18" i="1"/>
  <c r="Y18" i="1" s="1"/>
  <c r="N18" i="1"/>
  <c r="L18" i="1"/>
  <c r="E18" i="1"/>
  <c r="AK17" i="1"/>
  <c r="AJ17" i="1"/>
  <c r="AI17" i="1"/>
  <c r="AH17" i="1"/>
  <c r="AF17" i="1"/>
  <c r="X17" i="1"/>
  <c r="Y17" i="1" s="1"/>
  <c r="W17" i="1"/>
  <c r="AA17" i="1" s="1"/>
  <c r="U17" i="1"/>
  <c r="T17" i="1"/>
  <c r="S17" i="1"/>
  <c r="Q17" i="1"/>
  <c r="P17" i="1"/>
  <c r="O17" i="1"/>
  <c r="N17" i="1"/>
  <c r="L17" i="1"/>
  <c r="Z17" i="1" s="1"/>
  <c r="AD17" i="1" s="1"/>
  <c r="E17" i="1"/>
  <c r="AJ16" i="1"/>
  <c r="AK16" i="1" s="1"/>
  <c r="AI16" i="1"/>
  <c r="Z16" i="1"/>
  <c r="AG16" i="1" s="1"/>
  <c r="X16" i="1"/>
  <c r="W16" i="1"/>
  <c r="AA16" i="1" s="1"/>
  <c r="U16" i="1"/>
  <c r="T16" i="1"/>
  <c r="AF16" i="1" s="1"/>
  <c r="S16" i="1"/>
  <c r="Q16" i="1"/>
  <c r="P16" i="1"/>
  <c r="AH16" i="1" s="1"/>
  <c r="O16" i="1"/>
  <c r="Y16" i="1" s="1"/>
  <c r="N16" i="1"/>
  <c r="L16" i="1"/>
  <c r="E16" i="1"/>
  <c r="AK15" i="1"/>
  <c r="AA15" i="1" s="1"/>
  <c r="AJ15" i="1"/>
  <c r="AI15" i="1"/>
  <c r="AF15" i="1"/>
  <c r="Z15" i="1"/>
  <c r="AD15" i="1" s="1"/>
  <c r="X15" i="1"/>
  <c r="Y15" i="1" s="1"/>
  <c r="W15" i="1"/>
  <c r="U15" i="1"/>
  <c r="T15" i="1"/>
  <c r="S15" i="1"/>
  <c r="Q15" i="1"/>
  <c r="P15" i="1"/>
  <c r="AH15" i="1" s="1"/>
  <c r="O15" i="1"/>
  <c r="N15" i="1"/>
  <c r="L15" i="1"/>
  <c r="E15" i="1"/>
  <c r="AJ14" i="1"/>
  <c r="AK14" i="1" s="1"/>
  <c r="AI14" i="1"/>
  <c r="X14" i="1"/>
  <c r="Y14" i="1" s="1"/>
  <c r="W14" i="1"/>
  <c r="U14" i="1"/>
  <c r="T14" i="1"/>
  <c r="AF14" i="1" s="1"/>
  <c r="S14" i="1"/>
  <c r="Q14" i="1"/>
  <c r="P14" i="1"/>
  <c r="AH14" i="1" s="1"/>
  <c r="O14" i="1"/>
  <c r="N14" i="1"/>
  <c r="Z14" i="1" s="1"/>
  <c r="L14" i="1"/>
  <c r="E14" i="1"/>
  <c r="AJ13" i="1"/>
  <c r="AK13" i="1" s="1"/>
  <c r="AA13" i="1" s="1"/>
  <c r="AI13" i="1"/>
  <c r="AF13" i="1"/>
  <c r="X13" i="1"/>
  <c r="Y13" i="1" s="1"/>
  <c r="W13" i="1"/>
  <c r="U13" i="1"/>
  <c r="T13" i="1"/>
  <c r="S13" i="1"/>
  <c r="Q13" i="1"/>
  <c r="P13" i="1"/>
  <c r="AH13" i="1" s="1"/>
  <c r="O13" i="1"/>
  <c r="N13" i="1"/>
  <c r="Z13" i="1" s="1"/>
  <c r="L13" i="1"/>
  <c r="E13" i="1"/>
  <c r="AJ12" i="1"/>
  <c r="AK12" i="1" s="1"/>
  <c r="AI12" i="1"/>
  <c r="X12" i="1"/>
  <c r="Y12" i="1" s="1"/>
  <c r="W12" i="1"/>
  <c r="AA12" i="1" s="1"/>
  <c r="U12" i="1"/>
  <c r="T12" i="1"/>
  <c r="AF12" i="1" s="1"/>
  <c r="S12" i="1"/>
  <c r="Q12" i="1"/>
  <c r="P12" i="1"/>
  <c r="AH12" i="1" s="1"/>
  <c r="O12" i="1"/>
  <c r="N12" i="1"/>
  <c r="Z12" i="1" s="1"/>
  <c r="L12" i="1"/>
  <c r="E12" i="1"/>
  <c r="AJ11" i="1"/>
  <c r="AK11" i="1" s="1"/>
  <c r="AI11" i="1"/>
  <c r="AF11" i="1"/>
  <c r="X11" i="1"/>
  <c r="Y11" i="1" s="1"/>
  <c r="W11" i="1"/>
  <c r="U11" i="1"/>
  <c r="T11" i="1"/>
  <c r="S11" i="1"/>
  <c r="Q11" i="1"/>
  <c r="P11" i="1"/>
  <c r="AH11" i="1" s="1"/>
  <c r="O11" i="1"/>
  <c r="N11" i="1"/>
  <c r="L11" i="1"/>
  <c r="Z11" i="1" s="1"/>
  <c r="E11" i="1"/>
  <c r="AJ10" i="1"/>
  <c r="AK10" i="1" s="1"/>
  <c r="AI10" i="1"/>
  <c r="Z10" i="1"/>
  <c r="AG10" i="1" s="1"/>
  <c r="X10" i="1"/>
  <c r="Y10" i="1" s="1"/>
  <c r="W10" i="1"/>
  <c r="AA10" i="1" s="1"/>
  <c r="U10" i="1"/>
  <c r="T10" i="1"/>
  <c r="AF10" i="1" s="1"/>
  <c r="S10" i="1"/>
  <c r="Q10" i="1"/>
  <c r="P10" i="1"/>
  <c r="AH10" i="1" s="1"/>
  <c r="O10" i="1"/>
  <c r="N10" i="1"/>
  <c r="L10" i="1"/>
  <c r="E10" i="1"/>
  <c r="AJ9" i="1"/>
  <c r="AK9" i="1" s="1"/>
  <c r="AA9" i="1" s="1"/>
  <c r="AI9" i="1"/>
  <c r="AF9" i="1"/>
  <c r="X9" i="1"/>
  <c r="Y9" i="1" s="1"/>
  <c r="W9" i="1"/>
  <c r="U9" i="1"/>
  <c r="T9" i="1"/>
  <c r="S9" i="1"/>
  <c r="Q9" i="1"/>
  <c r="P9" i="1"/>
  <c r="AH9" i="1" s="1"/>
  <c r="O9" i="1"/>
  <c r="N9" i="1"/>
  <c r="L9" i="1"/>
  <c r="Z9" i="1" s="1"/>
  <c r="E9" i="1"/>
  <c r="AJ8" i="1"/>
  <c r="AK8" i="1" s="1"/>
  <c r="AI8" i="1"/>
  <c r="Z8" i="1"/>
  <c r="AG8" i="1" s="1"/>
  <c r="X8" i="1"/>
  <c r="W8" i="1"/>
  <c r="AA8" i="1" s="1"/>
  <c r="U8" i="1"/>
  <c r="T8" i="1"/>
  <c r="AF8" i="1" s="1"/>
  <c r="S8" i="1"/>
  <c r="Q8" i="1"/>
  <c r="P8" i="1"/>
  <c r="AH8" i="1" s="1"/>
  <c r="O8" i="1"/>
  <c r="Y8" i="1" s="1"/>
  <c r="N8" i="1"/>
  <c r="L8" i="1"/>
  <c r="E8" i="1"/>
  <c r="AK7" i="1"/>
  <c r="AA7" i="1" s="1"/>
  <c r="AJ7" i="1"/>
  <c r="AI7" i="1"/>
  <c r="AF7" i="1"/>
  <c r="Z7" i="1"/>
  <c r="AD7" i="1" s="1"/>
  <c r="X7" i="1"/>
  <c r="Y7" i="1" s="1"/>
  <c r="W7" i="1"/>
  <c r="U7" i="1"/>
  <c r="T7" i="1"/>
  <c r="S7" i="1"/>
  <c r="Q7" i="1"/>
  <c r="P7" i="1"/>
  <c r="AH7" i="1" s="1"/>
  <c r="O7" i="1"/>
  <c r="N7" i="1"/>
  <c r="L7" i="1"/>
  <c r="E7" i="1"/>
  <c r="AJ6" i="1"/>
  <c r="AK6" i="1" s="1"/>
  <c r="AI6" i="1"/>
  <c r="X6" i="1"/>
  <c r="Y6" i="1" s="1"/>
  <c r="W6" i="1"/>
  <c r="U6" i="1"/>
  <c r="T6" i="1"/>
  <c r="AF6" i="1" s="1"/>
  <c r="S6" i="1"/>
  <c r="Q6" i="1"/>
  <c r="P6" i="1"/>
  <c r="AH6" i="1" s="1"/>
  <c r="O6" i="1"/>
  <c r="N6" i="1"/>
  <c r="Z6" i="1" s="1"/>
  <c r="L6" i="1"/>
  <c r="E6" i="1"/>
  <c r="AJ5" i="1"/>
  <c r="AK5" i="1" s="1"/>
  <c r="AI5" i="1"/>
  <c r="AF5" i="1"/>
  <c r="Z5" i="1"/>
  <c r="AB5" i="1" s="1"/>
  <c r="X5" i="1"/>
  <c r="Y5" i="1" s="1"/>
  <c r="W5" i="1"/>
  <c r="AA5" i="1" s="1"/>
  <c r="U5" i="1"/>
  <c r="T5" i="1"/>
  <c r="S5" i="1"/>
  <c r="Q5" i="1"/>
  <c r="P5" i="1"/>
  <c r="AH5" i="1" s="1"/>
  <c r="O5" i="1"/>
  <c r="N5" i="1"/>
  <c r="L5" i="1"/>
  <c r="E5" i="1"/>
  <c r="AJ4" i="1"/>
  <c r="AK4" i="1" s="1"/>
  <c r="AI4" i="1"/>
  <c r="AH4" i="1"/>
  <c r="X4" i="1"/>
  <c r="Y4" i="1" s="1"/>
  <c r="W4" i="1"/>
  <c r="U4" i="1"/>
  <c r="T4" i="1"/>
  <c r="AF4" i="1" s="1"/>
  <c r="S4" i="1"/>
  <c r="Q4" i="1"/>
  <c r="P4" i="1"/>
  <c r="O4" i="1"/>
  <c r="N4" i="1"/>
  <c r="Z4" i="1" s="1"/>
  <c r="L4" i="1"/>
  <c r="E4" i="1"/>
  <c r="AJ3" i="1"/>
  <c r="AK3" i="1" s="1"/>
  <c r="AI3" i="1"/>
  <c r="AF3" i="1"/>
  <c r="Z3" i="1"/>
  <c r="AB3" i="1" s="1"/>
  <c r="X3" i="1"/>
  <c r="Y3" i="1" s="1"/>
  <c r="W3" i="1"/>
  <c r="AA3" i="1" s="1"/>
  <c r="U3" i="1"/>
  <c r="T3" i="1"/>
  <c r="S3" i="1"/>
  <c r="Q3" i="1"/>
  <c r="P3" i="1"/>
  <c r="AH3" i="1" s="1"/>
  <c r="O3" i="1"/>
  <c r="N3" i="1"/>
  <c r="L3" i="1"/>
  <c r="E3" i="1"/>
  <c r="AA4" i="1" l="1"/>
  <c r="AD9" i="1"/>
  <c r="AB9" i="1"/>
  <c r="AG9" i="1"/>
  <c r="AA11" i="1"/>
  <c r="AD13" i="1"/>
  <c r="AB13" i="1"/>
  <c r="AG13" i="1"/>
  <c r="AG12" i="1"/>
  <c r="AD12" i="1"/>
  <c r="AB12" i="1"/>
  <c r="AD11" i="1"/>
  <c r="AG11" i="1"/>
  <c r="AB11" i="1"/>
  <c r="AD4" i="1"/>
  <c r="AG4" i="1"/>
  <c r="AB4" i="1"/>
  <c r="AG6" i="1"/>
  <c r="AD6" i="1"/>
  <c r="AB6" i="1"/>
  <c r="AG14" i="1"/>
  <c r="AB14" i="1"/>
  <c r="AD14" i="1"/>
  <c r="AD25" i="1"/>
  <c r="AB25" i="1"/>
  <c r="AG34" i="1"/>
  <c r="AB34" i="1"/>
  <c r="AD34" i="1"/>
  <c r="AG54" i="1"/>
  <c r="AB54" i="1"/>
  <c r="AD54" i="1"/>
  <c r="AG3" i="1"/>
  <c r="AG19" i="1"/>
  <c r="AG21" i="1"/>
  <c r="AG23" i="1"/>
  <c r="AG28" i="1"/>
  <c r="AB28" i="1"/>
  <c r="AD47" i="1"/>
  <c r="AG47" i="1"/>
  <c r="AD53" i="1"/>
  <c r="AB53" i="1"/>
  <c r="AD3" i="1"/>
  <c r="AD5" i="1"/>
  <c r="AA6" i="1"/>
  <c r="AD8" i="1"/>
  <c r="AA14" i="1"/>
  <c r="AD16" i="1"/>
  <c r="AB17" i="1"/>
  <c r="AA18" i="1"/>
  <c r="AB19" i="1"/>
  <c r="AA20" i="1"/>
  <c r="AB21" i="1"/>
  <c r="AA22" i="1"/>
  <c r="AB23" i="1"/>
  <c r="AA24" i="1"/>
  <c r="AH26" i="1"/>
  <c r="AG26" i="1"/>
  <c r="AB26" i="1"/>
  <c r="AD26" i="1"/>
  <c r="AA28" i="1"/>
  <c r="AA31" i="1"/>
  <c r="AH36" i="1"/>
  <c r="AG39" i="1"/>
  <c r="AG44" i="1"/>
  <c r="AB44" i="1"/>
  <c r="AB47" i="1"/>
  <c r="AA51" i="1"/>
  <c r="AG53" i="1"/>
  <c r="AH56" i="1"/>
  <c r="AG7" i="1"/>
  <c r="AG15" i="1"/>
  <c r="AG5" i="1"/>
  <c r="AB10" i="1"/>
  <c r="AG17" i="1"/>
  <c r="AD33" i="1"/>
  <c r="AB33" i="1"/>
  <c r="AG42" i="1"/>
  <c r="AB42" i="1"/>
  <c r="AD42" i="1"/>
  <c r="AB7" i="1"/>
  <c r="AB8" i="1"/>
  <c r="AD10" i="1"/>
  <c r="AB15" i="1"/>
  <c r="AB16" i="1"/>
  <c r="AB18" i="1"/>
  <c r="AG18" i="1"/>
  <c r="AB20" i="1"/>
  <c r="AG20" i="1"/>
  <c r="AB22" i="1"/>
  <c r="AG22" i="1"/>
  <c r="AB24" i="1"/>
  <c r="AG24" i="1"/>
  <c r="AG25" i="1"/>
  <c r="AH28" i="1"/>
  <c r="AD28" i="1"/>
  <c r="AG36" i="1"/>
  <c r="AB36" i="1"/>
  <c r="AB39" i="1"/>
  <c r="AD41" i="1"/>
  <c r="AB41" i="1"/>
  <c r="AA41" i="1"/>
  <c r="AD49" i="1"/>
  <c r="AG49" i="1"/>
  <c r="AG56" i="1"/>
  <c r="AB56" i="1"/>
  <c r="AA26" i="1"/>
  <c r="Z29" i="1"/>
  <c r="AG32" i="1"/>
  <c r="AB32" i="1"/>
  <c r="AA34" i="1"/>
  <c r="Z37" i="1"/>
  <c r="AG40" i="1"/>
  <c r="AB40" i="1"/>
  <c r="AA42" i="1"/>
  <c r="Z45" i="1"/>
  <c r="AG52" i="1"/>
  <c r="AB52" i="1"/>
  <c r="AA54" i="1"/>
  <c r="Z57" i="1"/>
  <c r="Z27" i="1"/>
  <c r="AG30" i="1"/>
  <c r="AB30" i="1"/>
  <c r="Z35" i="1"/>
  <c r="AG38" i="1"/>
  <c r="AB38" i="1"/>
  <c r="Z43" i="1"/>
  <c r="AG46" i="1"/>
  <c r="AB46" i="1"/>
  <c r="AG48" i="1"/>
  <c r="AB48" i="1"/>
  <c r="AG50" i="1"/>
  <c r="AB50" i="1"/>
  <c r="Z55" i="1"/>
  <c r="AG58" i="1"/>
  <c r="AB58" i="1"/>
  <c r="AD57" i="1" l="1"/>
  <c r="AG57" i="1"/>
  <c r="AB57" i="1"/>
  <c r="AD45" i="1"/>
  <c r="AG45" i="1"/>
  <c r="AB45" i="1"/>
  <c r="AD29" i="1"/>
  <c r="AG29" i="1"/>
  <c r="AB29" i="1"/>
  <c r="AD43" i="1"/>
  <c r="AG43" i="1"/>
  <c r="AB43" i="1"/>
  <c r="AD27" i="1"/>
  <c r="AG27" i="1"/>
  <c r="AB27" i="1"/>
  <c r="AD35" i="1"/>
  <c r="AG35" i="1"/>
  <c r="AB35" i="1"/>
  <c r="AD37" i="1"/>
  <c r="AG37" i="1"/>
  <c r="AB37" i="1"/>
  <c r="AD55" i="1"/>
  <c r="AG55" i="1"/>
  <c r="AB55" i="1"/>
</calcChain>
</file>

<file path=xl/sharedStrings.xml><?xml version="1.0" encoding="utf-8"?>
<sst xmlns="http://schemas.openxmlformats.org/spreadsheetml/2006/main" count="916" uniqueCount="480">
  <si>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</si>
  <si>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</si>
  <si>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</si>
  <si>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</si>
  <si>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</si>
  <si>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</si>
  <si>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</si>
  <si>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</si>
  <si>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</si>
  <si>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</si>
  <si>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</si>
  <si>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</si>
  <si>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</si>
  <si>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</si>
  <si>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</si>
  <si>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</si>
  <si>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</si>
  <si>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</si>
  <si>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</si>
  <si>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</si>
  <si>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</si>
  <si>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</si>
  <si>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</si>
  <si>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</si>
  <si>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</si>
  <si>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</si>
  <si>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</si>
  <si>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</si>
  <si>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</si>
  <si>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</si>
  <si>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</si>
  <si>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</si>
  <si>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</si>
  <si>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</si>
  <si>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</si>
  <si>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</si>
  <si>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</si>
  <si>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</si>
  <si>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</si>
  <si>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</si>
  <si>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</si>
  <si>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</si>
  <si>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</si>
  <si>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</si>
  <si>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</si>
  <si>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</si>
  <si>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</si>
  <si>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</si>
  <si>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</si>
  <si>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</si>
  <si>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</si>
  <si>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</si>
  <si>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</si>
  <si>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</si>
  <si>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</si>
  <si>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</si>
  <si>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</si>
  <si>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</si>
  <si>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</si>
  <si>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</si>
  <si>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</si>
  <si>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</si>
  <si>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</si>
  <si>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</si>
  <si>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</si>
  <si>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</si>
  <si>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</si>
  <si>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</si>
  <si>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</si>
  <si>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</si>
  <si>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</si>
  <si>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</si>
  <si>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</si>
  <si>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</si>
  <si>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</si>
  <si>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</si>
  <si>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</si>
  <si>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</si>
  <si>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</si>
  <si>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</si>
  <si>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</si>
  <si>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</si>
  <si>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</si>
  <si>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</si>
  <si>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</si>
  <si>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</si>
  <si>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</si>
  <si>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</si>
  <si>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</si>
  <si>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</si>
  <si>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</si>
  <si>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</si>
  <si>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</si>
  <si>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</si>
  <si>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</si>
  <si>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</si>
  <si>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</si>
  <si>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</si>
  <si>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</si>
  <si>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</si>
  <si>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</si>
  <si>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</si>
  <si>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</si>
  <si>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</si>
  <si>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</si>
  <si>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</si>
  <si>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</si>
  <si>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</si>
  <si>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</si>
  <si>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</si>
  <si>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</si>
  <si>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</si>
  <si>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</si>
  <si>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</si>
  <si>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</si>
  <si>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</si>
  <si>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</si>
  <si>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</si>
  <si>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</si>
  <si>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</si>
  <si>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</si>
  <si>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</si>
  <si>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</si>
  <si>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</si>
  <si>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</si>
  <si>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</si>
  <si>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</si>
  <si>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</si>
  <si>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</si>
  <si>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</si>
  <si>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</si>
  <si>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KELLYS SLOUGH UPPER POOL 1 DAM</t>
  </si>
  <si>
    <t>ND00000</t>
  </si>
  <si>
    <t>1.948</t>
  </si>
  <si>
    <t>ND</t>
  </si>
  <si>
    <t>37643</t>
  </si>
  <si>
    <t>9020307</t>
  </si>
  <si>
    <t>0.28</t>
  </si>
  <si>
    <t>9020307011</t>
  </si>
  <si>
    <t>38609</t>
  </si>
  <si>
    <t>Surface area from NID</t>
  </si>
  <si>
    <t>Mount Carmel Dam</t>
  </si>
  <si>
    <t>ND00005</t>
  </si>
  <si>
    <t>COTTONWOOD CREEK DAM</t>
  </si>
  <si>
    <t>LAKE LAMOURE</t>
  </si>
  <si>
    <t>ND00011</t>
  </si>
  <si>
    <t>1.599</t>
  </si>
  <si>
    <t>Lake LaMoure</t>
  </si>
  <si>
    <t>10160003007352</t>
  </si>
  <si>
    <t>27557</t>
  </si>
  <si>
    <t>10160003</t>
  </si>
  <si>
    <t>0.57</t>
  </si>
  <si>
    <t>10160003047</t>
  </si>
  <si>
    <t>28421</t>
  </si>
  <si>
    <t>DRAYTON DAM</t>
  </si>
  <si>
    <t>ND00021</t>
  </si>
  <si>
    <t>LAKE METIGOSHE</t>
  </si>
  <si>
    <t>ND00024</t>
  </si>
  <si>
    <t>6.172</t>
  </si>
  <si>
    <t>Metigoshe Lake</t>
  </si>
  <si>
    <t>9010004001794</t>
  </si>
  <si>
    <t>SWEETBRIAR CREEK DAM</t>
  </si>
  <si>
    <t>ND00038</t>
  </si>
  <si>
    <t>1.111</t>
  </si>
  <si>
    <t>591.3</t>
  </si>
  <si>
    <t>Sweet Briar Lake</t>
  </si>
  <si>
    <t>10130203001651</t>
  </si>
  <si>
    <t>26635</t>
  </si>
  <si>
    <t>10130203</t>
  </si>
  <si>
    <t>0.25</t>
  </si>
  <si>
    <t>10130203005</t>
  </si>
  <si>
    <t>27492</t>
  </si>
  <si>
    <t>LAKE PATRICIA DAM</t>
  </si>
  <si>
    <t>ND00086</t>
  </si>
  <si>
    <t>NELSON LAKE DAM</t>
  </si>
  <si>
    <t>MINNKOTA POWER DAM</t>
  </si>
  <si>
    <t>ND00096</t>
  </si>
  <si>
    <t>2.13</t>
  </si>
  <si>
    <t>1925</t>
  </si>
  <si>
    <t>Nelson Lake</t>
  </si>
  <si>
    <t>10130101002507</t>
  </si>
  <si>
    <t>26481</t>
  </si>
  <si>
    <t>10130101</t>
  </si>
  <si>
    <t>0.49</t>
  </si>
  <si>
    <t>10130101025</t>
  </si>
  <si>
    <t>27337</t>
  </si>
  <si>
    <t>GRAND FORKS RIVERSIDE PARK</t>
  </si>
  <si>
    <t>ND00129</t>
  </si>
  <si>
    <t>GARRISON DAM</t>
  </si>
  <si>
    <t>LAKE SAKAKAWEA</t>
  </si>
  <si>
    <t>ND00145</t>
  </si>
  <si>
    <t>64.216</t>
  </si>
  <si>
    <t>563.3</t>
  </si>
  <si>
    <t>Lake Sakakawea</t>
  </si>
  <si>
    <t>10110101008542</t>
  </si>
  <si>
    <t>PIPESTEM DAM</t>
  </si>
  <si>
    <t>PIPESTEM LAKE</t>
  </si>
  <si>
    <t>ND00146</t>
  </si>
  <si>
    <t>3.711</t>
  </si>
  <si>
    <t>Pipestem Lake</t>
  </si>
  <si>
    <t>10160002008359</t>
  </si>
  <si>
    <t>27511</t>
  </si>
  <si>
    <t>10160002</t>
  </si>
  <si>
    <t>0.34</t>
  </si>
  <si>
    <t>10160002001</t>
  </si>
  <si>
    <t>28373</t>
  </si>
  <si>
    <t>BOWMAN HALEY</t>
  </si>
  <si>
    <t>BOWMAN-HALEY LAKE</t>
  </si>
  <si>
    <t>ND00147</t>
  </si>
  <si>
    <t>7.792</t>
  </si>
  <si>
    <t>Bowman-Haley Lake</t>
  </si>
  <si>
    <t>10130301001497</t>
  </si>
  <si>
    <t>28274</t>
  </si>
  <si>
    <t>10130301</t>
  </si>
  <si>
    <t>0.27</t>
  </si>
  <si>
    <t>10130301014</t>
  </si>
  <si>
    <t>29143</t>
  </si>
  <si>
    <t>DICKINSON</t>
  </si>
  <si>
    <t>PATTERSON LAKE</t>
  </si>
  <si>
    <t>ND00148</t>
  </si>
  <si>
    <t>2.559</t>
  </si>
  <si>
    <t>Edward Arthur Patterson Lake</t>
  </si>
  <si>
    <t>10130202001700</t>
  </si>
  <si>
    <t>28288</t>
  </si>
  <si>
    <t>10130202</t>
  </si>
  <si>
    <t>0.42</t>
  </si>
  <si>
    <t>10130202032</t>
  </si>
  <si>
    <t>29157</t>
  </si>
  <si>
    <t>HEART BUTTE</t>
  </si>
  <si>
    <t>LAKE TSCHIDA</t>
  </si>
  <si>
    <t>ND00149</t>
  </si>
  <si>
    <t>13.495</t>
  </si>
  <si>
    <t>Lake Tschida</t>
  </si>
  <si>
    <t>10130202001730</t>
  </si>
  <si>
    <t>28294</t>
  </si>
  <si>
    <t>0.67</t>
  </si>
  <si>
    <t>10130202006</t>
  </si>
  <si>
    <t>29164</t>
  </si>
  <si>
    <t>JAMESTOWN</t>
  </si>
  <si>
    <t>ND00151</t>
  </si>
  <si>
    <t>8.397</t>
  </si>
  <si>
    <t>435.9</t>
  </si>
  <si>
    <t>Jamestown Reservoir</t>
  </si>
  <si>
    <t>10160001005656</t>
  </si>
  <si>
    <t>27490</t>
  </si>
  <si>
    <t>10160001</t>
  </si>
  <si>
    <t>0.4</t>
  </si>
  <si>
    <t>10160001001</t>
  </si>
  <si>
    <t>28352</t>
  </si>
  <si>
    <t>CHOCOLATE DROP DAM</t>
  </si>
  <si>
    <t>SIKES DAM</t>
  </si>
  <si>
    <t>ND00183</t>
  </si>
  <si>
    <t>HARVEY DAM</t>
  </si>
  <si>
    <t>ND00189</t>
  </si>
  <si>
    <t>1.094</t>
  </si>
  <si>
    <t>9020202002348</t>
  </si>
  <si>
    <t>37547</t>
  </si>
  <si>
    <t>9020202</t>
  </si>
  <si>
    <t>0.48</t>
  </si>
  <si>
    <t>9020202006</t>
  </si>
  <si>
    <t>38507</t>
  </si>
  <si>
    <t>STANLEY DAM</t>
  </si>
  <si>
    <t>ND00192</t>
  </si>
  <si>
    <t>BALDHILL</t>
  </si>
  <si>
    <t>LAKE ASHTABULA</t>
  </si>
  <si>
    <t>ND00309</t>
  </si>
  <si>
    <t>22.137</t>
  </si>
  <si>
    <t>Lake Ashtabula</t>
  </si>
  <si>
    <t>9020203001915</t>
  </si>
  <si>
    <t>37809</t>
  </si>
  <si>
    <t>9020203</t>
  </si>
  <si>
    <t>9020203015</t>
  </si>
  <si>
    <t>38783</t>
  </si>
  <si>
    <t>HOMME DAM</t>
  </si>
  <si>
    <t>HOMME RESERVOIR</t>
  </si>
  <si>
    <t>ND00310</t>
  </si>
  <si>
    <t>DES LACS DAM 4 (LEG A AND 4A)</t>
  </si>
  <si>
    <t>ND00314</t>
  </si>
  <si>
    <t>2.794</t>
  </si>
  <si>
    <t>Middle Des Lacs Lake</t>
  </si>
  <si>
    <t>9010002001023</t>
  </si>
  <si>
    <t>37406</t>
  </si>
  <si>
    <t>9010002</t>
  </si>
  <si>
    <t>9010002001</t>
  </si>
  <si>
    <t>38359</t>
  </si>
  <si>
    <t>DES LACS DAM 2      (NWR)</t>
  </si>
  <si>
    <t>ND00316</t>
  </si>
  <si>
    <t>17.294</t>
  </si>
  <si>
    <t>Upper Des Lacs Lake</t>
  </si>
  <si>
    <t>9010002001348</t>
  </si>
  <si>
    <t>DEPUY DAM</t>
  </si>
  <si>
    <t>DEPUY DAM LAKE</t>
  </si>
  <si>
    <t>ND00319</t>
  </si>
  <si>
    <t>6.156</t>
  </si>
  <si>
    <t>437.7</t>
  </si>
  <si>
    <t>Mud Lake</t>
  </si>
  <si>
    <t>10160001005474</t>
  </si>
  <si>
    <t>28300</t>
  </si>
  <si>
    <t>10160001009</t>
  </si>
  <si>
    <t>29168</t>
  </si>
  <si>
    <t>LAKE ILO DAM</t>
  </si>
  <si>
    <t>DUNN CENTER DAM</t>
  </si>
  <si>
    <t>ND00321</t>
  </si>
  <si>
    <t>3.565</t>
  </si>
  <si>
    <t>Lake Ilo</t>
  </si>
  <si>
    <t>10130201001931</t>
  </si>
  <si>
    <t>26560</t>
  </si>
  <si>
    <t>10130201</t>
  </si>
  <si>
    <t>10130201014</t>
  </si>
  <si>
    <t>27417</t>
  </si>
  <si>
    <t>LAKE ALICE DAM</t>
  </si>
  <si>
    <t>LAC AUX OUTLET WORKS</t>
  </si>
  <si>
    <t>ND00322</t>
  </si>
  <si>
    <t>9.174</t>
  </si>
  <si>
    <t>Lake Alice</t>
  </si>
  <si>
    <t>9020201007361</t>
  </si>
  <si>
    <t>37530</t>
  </si>
  <si>
    <t>9020201</t>
  </si>
  <si>
    <t>0.58</t>
  </si>
  <si>
    <t>9020201010</t>
  </si>
  <si>
    <t>38490</t>
  </si>
  <si>
    <t>DES LACS DAM 7A</t>
  </si>
  <si>
    <t>ND00323</t>
  </si>
  <si>
    <t>1.669</t>
  </si>
  <si>
    <t>9010002001095</t>
  </si>
  <si>
    <t>J. CLARK SALYER #357 DAM</t>
  </si>
  <si>
    <t>ND00325</t>
  </si>
  <si>
    <t>10.38</t>
  </si>
  <si>
    <t>9010003002820</t>
  </si>
  <si>
    <t>37411</t>
  </si>
  <si>
    <t>9010003</t>
  </si>
  <si>
    <t>9010003003</t>
  </si>
  <si>
    <t>38365</t>
  </si>
  <si>
    <t>DAM 341 (J.C. SALYER NWR)</t>
  </si>
  <si>
    <t>ND00326</t>
  </si>
  <si>
    <t>1.299</t>
  </si>
  <si>
    <t>DAM 332 (J.C. SALYER NWR)</t>
  </si>
  <si>
    <t>ND00327</t>
  </si>
  <si>
    <t>1.35</t>
  </si>
  <si>
    <t>37413</t>
  </si>
  <si>
    <t>0.74</t>
  </si>
  <si>
    <t>9010003005</t>
  </si>
  <si>
    <t>38367</t>
  </si>
  <si>
    <t>DAM 326 (J.C. SALYER NWR)</t>
  </si>
  <si>
    <t>ND00328</t>
  </si>
  <si>
    <t>10.779</t>
  </si>
  <si>
    <t>9010003001405</t>
  </si>
  <si>
    <t>37822</t>
  </si>
  <si>
    <t>0.84</t>
  </si>
  <si>
    <t>9010003007</t>
  </si>
  <si>
    <t>38796</t>
  </si>
  <si>
    <t>DAM 320 (J.C. SALYER NWR)</t>
  </si>
  <si>
    <t>J CLARK SALYER NWR</t>
  </si>
  <si>
    <t>ND00329</t>
  </si>
  <si>
    <t>11.692</t>
  </si>
  <si>
    <t>9010003007069</t>
  </si>
  <si>
    <t>37415</t>
  </si>
  <si>
    <t>9010003015</t>
  </si>
  <si>
    <t>38369</t>
  </si>
  <si>
    <t>DAM 87-MAIN (UP SOURIS NWR)</t>
  </si>
  <si>
    <t>ND00330</t>
  </si>
  <si>
    <t>UPPER SOURIS #96 DAM</t>
  </si>
  <si>
    <t>ND00331</t>
  </si>
  <si>
    <t>LAKE DARLING DAM</t>
  </si>
  <si>
    <t>DAM NO. 83</t>
  </si>
  <si>
    <t>ND00332</t>
  </si>
  <si>
    <t>32.528</t>
  </si>
  <si>
    <t>Lake Darling</t>
  </si>
  <si>
    <t>9010001016531</t>
  </si>
  <si>
    <t>37818</t>
  </si>
  <si>
    <t>9010001</t>
  </si>
  <si>
    <t>0.51</t>
  </si>
  <si>
    <t>9010001010</t>
  </si>
  <si>
    <t>38791</t>
  </si>
  <si>
    <t>KELLYS SLOUGH;LOWER POOL 1</t>
  </si>
  <si>
    <t>ND00341</t>
  </si>
  <si>
    <t>ROCK LAKE DAM</t>
  </si>
  <si>
    <t>IN MIDDLE OF LAKE</t>
  </si>
  <si>
    <t>ND00344</t>
  </si>
  <si>
    <t>1.3</t>
  </si>
  <si>
    <t>Rock Lake</t>
  </si>
  <si>
    <t>9020313002865</t>
  </si>
  <si>
    <t>BUFFALO LAKE DIV. DAM</t>
  </si>
  <si>
    <t>ND00347</t>
  </si>
  <si>
    <t>1.97</t>
  </si>
  <si>
    <t>9020202002034</t>
  </si>
  <si>
    <t>LAKE ZAHL DAM</t>
  </si>
  <si>
    <t>ND00348</t>
  </si>
  <si>
    <t>2.532</t>
  </si>
  <si>
    <t>Lake Zahl</t>
  </si>
  <si>
    <t>10110102001004</t>
  </si>
  <si>
    <t>SCHOOL SECTION LAKE DAM</t>
  </si>
  <si>
    <t>ND00362</t>
  </si>
  <si>
    <t>1.241</t>
  </si>
  <si>
    <t>School Section Lake</t>
  </si>
  <si>
    <t>9010004003270</t>
  </si>
  <si>
    <t>BEAVER LAKE DAM</t>
  </si>
  <si>
    <t>ND00368</t>
  </si>
  <si>
    <t>3.874</t>
  </si>
  <si>
    <t>Beaver Lake</t>
  </si>
  <si>
    <t>10130104001634</t>
  </si>
  <si>
    <t>28007</t>
  </si>
  <si>
    <t>10130104</t>
  </si>
  <si>
    <t>0.39</t>
  </si>
  <si>
    <t>10130104011</t>
  </si>
  <si>
    <t>28873</t>
  </si>
  <si>
    <t>GREEN LAKE OUTLET CONTROL</t>
  </si>
  <si>
    <t>ND00373</t>
  </si>
  <si>
    <t>3.444</t>
  </si>
  <si>
    <t>Green Lake</t>
  </si>
  <si>
    <t>10130106003049</t>
  </si>
  <si>
    <t>CUTLER MARSH DAM</t>
  </si>
  <si>
    <t>TEWAUKAN NWR POOL 2N</t>
  </si>
  <si>
    <t>ND00399</t>
  </si>
  <si>
    <t>4.517</t>
  </si>
  <si>
    <t>Lake Tewaukon</t>
  </si>
  <si>
    <t>9020105001461</t>
  </si>
  <si>
    <t>37915</t>
  </si>
  <si>
    <t>9020105</t>
  </si>
  <si>
    <t>0.41</t>
  </si>
  <si>
    <t>9020105010</t>
  </si>
  <si>
    <t>38890</t>
  </si>
  <si>
    <t>GOLDEN LAKE DAM</t>
  </si>
  <si>
    <t>ND00409</t>
  </si>
  <si>
    <t>1.328</t>
  </si>
  <si>
    <t>Golden Lake</t>
  </si>
  <si>
    <t>9020109001147</t>
  </si>
  <si>
    <t>NORTH GOLDEN LAKE</t>
  </si>
  <si>
    <t>ND00410</t>
  </si>
  <si>
    <t>1.091</t>
  </si>
  <si>
    <t>North Golden Lake</t>
  </si>
  <si>
    <t>9020109001028</t>
  </si>
  <si>
    <t>LAKE JOSEPHINE</t>
  </si>
  <si>
    <t>ND00418</t>
  </si>
  <si>
    <t>1.12</t>
  </si>
  <si>
    <t>Lake Josephine</t>
  </si>
  <si>
    <t>10130103011076</t>
  </si>
  <si>
    <t>HOFSTRAND LAKE</t>
  </si>
  <si>
    <t>ND00453</t>
  </si>
  <si>
    <t>PAINTED WOODS LAKE</t>
  </si>
  <si>
    <t>ND00526</t>
  </si>
  <si>
    <t>BELCOURT LAKE</t>
  </si>
  <si>
    <t>162-070-08 SE</t>
  </si>
  <si>
    <t>ND00535</t>
  </si>
  <si>
    <t>2.519</t>
  </si>
  <si>
    <t>Belcourt Lake</t>
  </si>
  <si>
    <t>9010004002183</t>
  </si>
  <si>
    <t>WILLOW LAKE</t>
  </si>
  <si>
    <t>ND00537</t>
  </si>
  <si>
    <t>4.13</t>
  </si>
  <si>
    <t>Willow Lake</t>
  </si>
  <si>
    <t>9010004001933</t>
  </si>
  <si>
    <t>COAL MINE LAKE DAM</t>
  </si>
  <si>
    <t>ND00550</t>
  </si>
  <si>
    <t>2.277</t>
  </si>
  <si>
    <t>Coal Mine Lake</t>
  </si>
  <si>
    <t>9020202002422</t>
  </si>
  <si>
    <t>KELLYS SLOUGH;UP POOL 1 &amp; 4</t>
  </si>
  <si>
    <t>ALSO POOL 4</t>
  </si>
  <si>
    <t>ND00613</t>
  </si>
  <si>
    <t>HURRICANE LAKE JOINT WRD1</t>
  </si>
  <si>
    <t>ND00732</t>
  </si>
  <si>
    <t>8.966</t>
  </si>
  <si>
    <t>Hurricane Lake</t>
  </si>
  <si>
    <t>9020201006891</t>
  </si>
  <si>
    <t>STONEY SLOUGH POOL 3-4-5</t>
  </si>
  <si>
    <t>ND00802</t>
  </si>
  <si>
    <t>1.231</t>
  </si>
  <si>
    <t>9020204020955</t>
  </si>
  <si>
    <t>HYATT SLOUGH WMA 2</t>
  </si>
  <si>
    <t>ND00824</t>
  </si>
  <si>
    <t>1.759</t>
  </si>
  <si>
    <t>ELSPERGER MARSH</t>
  </si>
  <si>
    <t>ND00846</t>
  </si>
  <si>
    <t>7.444</t>
  </si>
  <si>
    <t>LONG LAKE NWR 6</t>
  </si>
  <si>
    <t>Dike A</t>
  </si>
  <si>
    <t>ND00982</t>
  </si>
  <si>
    <t>14.693</t>
  </si>
  <si>
    <t>10130103006025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</si>
</sst>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8"/>
  <sheetViews>
    <sheetView tabSelected="1" workbookViewId="0">
      <selection sqref="A1:XFD1048576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1995</v>
      </c>
      <c r="E3" s="2">
        <f t="shared" ref="E3:E58" si="0">2015-D3</f>
        <v>20</v>
      </c>
      <c r="F3" s="2">
        <v>7</v>
      </c>
      <c r="G3" s="2">
        <v>11</v>
      </c>
      <c r="H3" s="2">
        <v>0</v>
      </c>
      <c r="I3" s="2">
        <v>3450</v>
      </c>
      <c r="J3" s="2">
        <v>1228</v>
      </c>
      <c r="K3" s="2">
        <v>3450</v>
      </c>
      <c r="L3" s="2">
        <f t="shared" ref="L3:L58" si="1">K3*43559.9</f>
        <v>150281655</v>
      </c>
      <c r="M3" s="2">
        <v>403</v>
      </c>
      <c r="N3" s="2">
        <f t="shared" ref="N3:N58" si="2">M3*43560</f>
        <v>17554680</v>
      </c>
      <c r="O3" s="2">
        <f t="shared" ref="O3:O58" si="3">M3*0.0015625</f>
        <v>0.62968750000000007</v>
      </c>
      <c r="P3" s="2">
        <f t="shared" ref="P3:P58" si="4">M3*4046.86</f>
        <v>1630884.58</v>
      </c>
      <c r="Q3" s="2">
        <f t="shared" ref="Q3:Q58" si="5">M3*0.00404686</f>
        <v>1.63088458</v>
      </c>
      <c r="R3" s="2">
        <v>20</v>
      </c>
      <c r="S3" s="2">
        <f t="shared" ref="S3:S58" si="6">R3*2.58999</f>
        <v>51.799799999999998</v>
      </c>
      <c r="T3" s="2">
        <f t="shared" ref="T3:T58" si="7">R3*640</f>
        <v>12800</v>
      </c>
      <c r="U3" s="2">
        <f t="shared" ref="U3:U58" si="8">R3*27880000</f>
        <v>557600000</v>
      </c>
      <c r="V3" s="2">
        <v>69636.432853999999</v>
      </c>
      <c r="W3" s="2">
        <f t="shared" ref="W3:W58" si="9">V3*0.0003048</f>
        <v>21.225184733899198</v>
      </c>
      <c r="X3" s="2">
        <f t="shared" ref="X3:X58" si="10">V3*0.000189394</f>
        <v>13.188722563950476</v>
      </c>
      <c r="Y3" s="2">
        <f t="shared" ref="Y3:Y58" si="11">X3/(2*(SQRT(3.1416*O3)))</f>
        <v>4.6885090292891318</v>
      </c>
      <c r="Z3" s="2">
        <f t="shared" ref="Z3:Z58" si="12">L3/N3</f>
        <v>8.5607743917861221</v>
      </c>
      <c r="AA3" s="2">
        <f t="shared" ref="AA3:AA58" si="13">W3/AK3</f>
        <v>14.012673403029419</v>
      </c>
      <c r="AB3" s="2">
        <f t="shared" ref="AB3:AB58" si="14">3*Z3/AC3</f>
        <v>3.6689033107654807</v>
      </c>
      <c r="AC3" s="2">
        <v>7</v>
      </c>
      <c r="AD3" s="2">
        <f t="shared" ref="AD3:AD58" si="15">Z3/AC3</f>
        <v>1.2229677702551602</v>
      </c>
      <c r="AE3" s="2">
        <v>2.6983000000000001</v>
      </c>
      <c r="AF3" s="2">
        <f t="shared" ref="AF3:AF58" si="16">T3/M3</f>
        <v>31.761786600496279</v>
      </c>
      <c r="AG3" s="2">
        <f t="shared" ref="AG3:AG58" si="17">50*Z3*SQRT(3.1416)*(SQRT(N3))^-1</f>
        <v>0.18107647927379314</v>
      </c>
      <c r="AH3" s="2">
        <f t="shared" ref="AH3:AH58" si="18">P3/AJ3</f>
        <v>1.0766951272314584</v>
      </c>
      <c r="AI3" s="2">
        <f t="shared" ref="AI3:AI58" si="19">J3*43559.9</f>
        <v>53491557.200000003</v>
      </c>
      <c r="AJ3" s="2">
        <f t="shared" ref="AJ3:AJ58" si="20">J3*1233.48</f>
        <v>1514713.44</v>
      </c>
      <c r="AK3" s="2">
        <f t="shared" ref="AK3:AK58" si="21">AJ3/10^6</f>
        <v>1.51471344</v>
      </c>
      <c r="AL3" s="2" t="s">
        <v>133</v>
      </c>
      <c r="AM3" s="2" t="s">
        <v>134</v>
      </c>
      <c r="AN3" s="2" t="s">
        <v>134</v>
      </c>
      <c r="AO3" s="2" t="s">
        <v>134</v>
      </c>
      <c r="AP3" s="2" t="s">
        <v>135</v>
      </c>
      <c r="AQ3" s="2" t="s">
        <v>136</v>
      </c>
      <c r="AR3" s="2" t="s">
        <v>137</v>
      </c>
      <c r="AS3" s="2">
        <v>1</v>
      </c>
      <c r="AT3" s="2" t="s">
        <v>138</v>
      </c>
      <c r="AU3" s="2" t="s">
        <v>139</v>
      </c>
      <c r="AV3" s="2">
        <v>6</v>
      </c>
      <c r="AW3" s="5">
        <v>98</v>
      </c>
      <c r="AX3" s="5">
        <v>2</v>
      </c>
      <c r="AY3" s="2">
        <v>0</v>
      </c>
      <c r="AZ3" s="5">
        <v>2.9</v>
      </c>
      <c r="BA3" s="5">
        <v>12.6</v>
      </c>
      <c r="BB3" s="5">
        <v>6.9</v>
      </c>
      <c r="BC3" s="5">
        <v>1.3</v>
      </c>
      <c r="BD3" s="5">
        <v>0.7</v>
      </c>
      <c r="BE3" s="5">
        <v>3.9</v>
      </c>
      <c r="BF3" s="5">
        <v>0.1</v>
      </c>
      <c r="BG3" s="2">
        <v>0</v>
      </c>
      <c r="BH3" s="2">
        <v>0</v>
      </c>
      <c r="BI3" s="2">
        <v>0</v>
      </c>
      <c r="BJ3" s="2">
        <v>0</v>
      </c>
      <c r="BK3" s="5">
        <v>2</v>
      </c>
      <c r="BL3" s="5">
        <v>69.7</v>
      </c>
      <c r="BM3" s="2">
        <v>0</v>
      </c>
      <c r="BN3" s="2">
        <v>0</v>
      </c>
      <c r="BO3" s="5">
        <v>218</v>
      </c>
      <c r="BP3" s="5">
        <v>51</v>
      </c>
      <c r="BQ3" s="5">
        <v>3</v>
      </c>
      <c r="BR3" s="5">
        <v>1</v>
      </c>
      <c r="BS3" s="5">
        <v>0.13</v>
      </c>
      <c r="BT3" s="5">
        <v>0.03</v>
      </c>
      <c r="BU3" s="5">
        <v>512</v>
      </c>
      <c r="BV3" s="5">
        <v>8</v>
      </c>
      <c r="BW3" s="5">
        <v>0.3</v>
      </c>
      <c r="BX3" s="5">
        <v>52594</v>
      </c>
      <c r="BY3" s="5">
        <v>7802</v>
      </c>
      <c r="BZ3" s="5">
        <v>835</v>
      </c>
      <c r="CA3" s="5">
        <v>124</v>
      </c>
      <c r="CB3" s="5">
        <v>22</v>
      </c>
      <c r="CC3" s="5">
        <v>3.42</v>
      </c>
      <c r="CD3" s="5">
        <v>41</v>
      </c>
      <c r="CE3" s="5">
        <v>34</v>
      </c>
      <c r="CF3" s="5">
        <v>53</v>
      </c>
      <c r="CG3" s="5">
        <v>63</v>
      </c>
      <c r="CH3" s="5">
        <v>5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5">
        <v>1</v>
      </c>
      <c r="CR3" s="5">
        <v>3</v>
      </c>
      <c r="CS3" s="2">
        <v>0</v>
      </c>
      <c r="CT3" s="2">
        <v>0</v>
      </c>
      <c r="CU3" s="2" t="s">
        <v>140</v>
      </c>
    </row>
    <row r="4" spans="1:99" s="2" customFormat="1" x14ac:dyDescent="0.25">
      <c r="A4" s="2" t="s">
        <v>141</v>
      </c>
      <c r="C4" s="2" t="s">
        <v>142</v>
      </c>
      <c r="D4" s="2">
        <v>1971</v>
      </c>
      <c r="E4" s="2">
        <f t="shared" si="0"/>
        <v>44</v>
      </c>
      <c r="F4" s="2">
        <v>0</v>
      </c>
      <c r="G4" s="2">
        <v>54</v>
      </c>
      <c r="H4" s="2">
        <v>0</v>
      </c>
      <c r="I4" s="2">
        <v>10707</v>
      </c>
      <c r="J4" s="2">
        <v>5013</v>
      </c>
      <c r="K4" s="2">
        <v>10707</v>
      </c>
      <c r="L4" s="2">
        <f t="shared" si="1"/>
        <v>466395849.30000001</v>
      </c>
      <c r="M4" s="2">
        <v>386</v>
      </c>
      <c r="N4" s="2">
        <f t="shared" si="2"/>
        <v>16814160</v>
      </c>
      <c r="O4" s="2">
        <f t="shared" si="3"/>
        <v>0.60312500000000002</v>
      </c>
      <c r="P4" s="2">
        <f t="shared" si="4"/>
        <v>1562087.96</v>
      </c>
      <c r="Q4" s="2">
        <f t="shared" si="5"/>
        <v>1.5620879600000002</v>
      </c>
      <c r="R4" s="2">
        <v>72</v>
      </c>
      <c r="S4" s="2">
        <f t="shared" si="6"/>
        <v>186.47927999999999</v>
      </c>
      <c r="T4" s="2">
        <f t="shared" si="7"/>
        <v>46080</v>
      </c>
      <c r="U4" s="2">
        <f t="shared" si="8"/>
        <v>2007360000</v>
      </c>
      <c r="W4" s="2">
        <f t="shared" si="9"/>
        <v>0</v>
      </c>
      <c r="X4" s="2">
        <f t="shared" si="10"/>
        <v>0</v>
      </c>
      <c r="Y4" s="2">
        <f t="shared" si="11"/>
        <v>0</v>
      </c>
      <c r="Z4" s="2">
        <f t="shared" si="12"/>
        <v>27.738278290440913</v>
      </c>
      <c r="AA4" s="2">
        <f t="shared" si="13"/>
        <v>0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 t="s">
        <v>134</v>
      </c>
      <c r="AF4" s="2">
        <f t="shared" si="16"/>
        <v>119.37823834196891</v>
      </c>
      <c r="AG4" s="2">
        <f t="shared" si="17"/>
        <v>0.59949747960800404</v>
      </c>
      <c r="AH4" s="2">
        <f t="shared" si="18"/>
        <v>0.25262461712140449</v>
      </c>
      <c r="AI4" s="2">
        <f t="shared" si="19"/>
        <v>218365778.70000002</v>
      </c>
      <c r="AJ4" s="2">
        <f t="shared" si="20"/>
        <v>6183435.2400000002</v>
      </c>
      <c r="AK4" s="2">
        <f t="shared" si="21"/>
        <v>6.1834352400000006</v>
      </c>
      <c r="AL4" s="2" t="s">
        <v>134</v>
      </c>
      <c r="AM4" s="2" t="s">
        <v>134</v>
      </c>
      <c r="AN4" s="2" t="s">
        <v>134</v>
      </c>
      <c r="AO4" s="2" t="s">
        <v>134</v>
      </c>
      <c r="AP4" s="2" t="s">
        <v>134</v>
      </c>
      <c r="AQ4" s="2" t="s">
        <v>134</v>
      </c>
      <c r="AR4" s="2" t="s">
        <v>134</v>
      </c>
      <c r="AS4" s="2">
        <v>0</v>
      </c>
      <c r="AT4" s="2" t="s">
        <v>134</v>
      </c>
      <c r="AU4" s="2" t="s">
        <v>134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140</v>
      </c>
    </row>
    <row r="5" spans="1:99" s="2" customFormat="1" x14ac:dyDescent="0.25">
      <c r="A5" s="2" t="s">
        <v>143</v>
      </c>
      <c r="B5" s="2" t="s">
        <v>144</v>
      </c>
      <c r="C5" s="2" t="s">
        <v>145</v>
      </c>
      <c r="D5" s="2">
        <v>1973</v>
      </c>
      <c r="E5" s="2">
        <f t="shared" si="0"/>
        <v>42</v>
      </c>
      <c r="F5" s="2">
        <v>0</v>
      </c>
      <c r="G5" s="2">
        <v>76</v>
      </c>
      <c r="H5" s="2">
        <v>0</v>
      </c>
      <c r="I5" s="2">
        <v>16839</v>
      </c>
      <c r="J5" s="2">
        <v>8076</v>
      </c>
      <c r="K5" s="2">
        <v>16839</v>
      </c>
      <c r="L5" s="2">
        <f t="shared" si="1"/>
        <v>733505156.10000002</v>
      </c>
      <c r="M5" s="2">
        <v>494.1</v>
      </c>
      <c r="N5" s="2">
        <f t="shared" si="2"/>
        <v>21522996</v>
      </c>
      <c r="O5" s="2">
        <f t="shared" si="3"/>
        <v>0.77203125000000006</v>
      </c>
      <c r="P5" s="2">
        <f t="shared" si="4"/>
        <v>1999553.5260000001</v>
      </c>
      <c r="Q5" s="2">
        <f t="shared" si="5"/>
        <v>1.9995535260000001</v>
      </c>
      <c r="R5" s="2">
        <v>240</v>
      </c>
      <c r="S5" s="2">
        <f t="shared" si="6"/>
        <v>621.59759999999994</v>
      </c>
      <c r="T5" s="2">
        <f t="shared" si="7"/>
        <v>153600</v>
      </c>
      <c r="U5" s="2">
        <f t="shared" si="8"/>
        <v>6691200000</v>
      </c>
      <c r="V5" s="2">
        <v>54523.553204999997</v>
      </c>
      <c r="W5" s="2">
        <f t="shared" si="9"/>
        <v>16.618779016883998</v>
      </c>
      <c r="X5" s="2">
        <f t="shared" si="10"/>
        <v>10.326433835707769</v>
      </c>
      <c r="Y5" s="2">
        <f t="shared" si="11"/>
        <v>3.3153355228391042</v>
      </c>
      <c r="Z5" s="2">
        <f t="shared" si="12"/>
        <v>34.080067482240857</v>
      </c>
      <c r="AA5" s="2">
        <f t="shared" si="13"/>
        <v>1.668286711842853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>
        <v>28.825800000000001</v>
      </c>
      <c r="AF5" s="2">
        <f t="shared" si="16"/>
        <v>310.86824529447478</v>
      </c>
      <c r="AG5" s="2">
        <f t="shared" si="17"/>
        <v>0.65102030172883307</v>
      </c>
      <c r="AH5" s="2">
        <f t="shared" si="18"/>
        <v>0.20072645370970141</v>
      </c>
      <c r="AI5" s="2">
        <f t="shared" si="19"/>
        <v>351789752.40000004</v>
      </c>
      <c r="AJ5" s="2">
        <f t="shared" si="20"/>
        <v>9961584.4800000004</v>
      </c>
      <c r="AK5" s="2">
        <f t="shared" si="21"/>
        <v>9.9615844800000009</v>
      </c>
      <c r="AL5" s="2" t="s">
        <v>146</v>
      </c>
      <c r="AM5" s="2" t="s">
        <v>134</v>
      </c>
      <c r="AN5" s="2" t="s">
        <v>147</v>
      </c>
      <c r="AO5" s="2" t="s">
        <v>148</v>
      </c>
      <c r="AP5" s="2" t="s">
        <v>149</v>
      </c>
      <c r="AQ5" s="2" t="s">
        <v>150</v>
      </c>
      <c r="AR5" s="2" t="s">
        <v>151</v>
      </c>
      <c r="AS5" s="2">
        <v>1</v>
      </c>
      <c r="AT5" s="2" t="s">
        <v>152</v>
      </c>
      <c r="AU5" s="2" t="s">
        <v>153</v>
      </c>
      <c r="AV5" s="2">
        <v>5</v>
      </c>
      <c r="AW5" s="5">
        <v>44</v>
      </c>
      <c r="AX5" s="5">
        <v>56</v>
      </c>
      <c r="AY5" s="2">
        <v>0</v>
      </c>
      <c r="AZ5" s="5">
        <v>0.7</v>
      </c>
      <c r="BA5" s="5">
        <v>4.9000000000000004</v>
      </c>
      <c r="BB5" s="2">
        <v>0</v>
      </c>
      <c r="BC5" s="2">
        <v>0</v>
      </c>
      <c r="BD5" s="2">
        <v>0</v>
      </c>
      <c r="BE5" s="2">
        <v>0</v>
      </c>
      <c r="BF5" s="5">
        <v>1.5</v>
      </c>
      <c r="BG5" s="2">
        <v>0</v>
      </c>
      <c r="BH5" s="2">
        <v>0</v>
      </c>
      <c r="BI5" s="2">
        <v>0</v>
      </c>
      <c r="BJ5" s="5">
        <v>58.6</v>
      </c>
      <c r="BK5" s="5">
        <v>2.2999999999999998</v>
      </c>
      <c r="BL5" s="5">
        <v>32.1</v>
      </c>
      <c r="BM5" s="2">
        <v>0</v>
      </c>
      <c r="BN5" s="2">
        <v>0</v>
      </c>
      <c r="BO5" s="5">
        <v>150</v>
      </c>
      <c r="BP5" s="5">
        <v>18</v>
      </c>
      <c r="BQ5" s="5">
        <v>13</v>
      </c>
      <c r="BR5" s="5">
        <v>2</v>
      </c>
      <c r="BS5" s="5">
        <v>0.55000000000000004</v>
      </c>
      <c r="BT5" s="5">
        <v>7.0000000000000007E-2</v>
      </c>
      <c r="BU5" s="5">
        <v>213</v>
      </c>
      <c r="BV5" s="5">
        <v>18</v>
      </c>
      <c r="BW5" s="5">
        <v>0.78</v>
      </c>
      <c r="BX5" s="5">
        <v>3146</v>
      </c>
      <c r="BY5" s="5">
        <v>230</v>
      </c>
      <c r="BZ5" s="5">
        <v>262</v>
      </c>
      <c r="CA5" s="5">
        <v>19</v>
      </c>
      <c r="CB5" s="5">
        <v>0.13</v>
      </c>
      <c r="CC5" s="5">
        <v>0.01</v>
      </c>
      <c r="CD5" s="5">
        <v>1</v>
      </c>
      <c r="CE5" s="5">
        <v>1</v>
      </c>
      <c r="CF5" s="5">
        <v>56</v>
      </c>
      <c r="CG5" s="5">
        <v>33</v>
      </c>
      <c r="CH5" s="5">
        <v>20</v>
      </c>
      <c r="CI5" s="5">
        <v>1</v>
      </c>
      <c r="CJ5" s="5">
        <v>1</v>
      </c>
      <c r="CK5" s="2">
        <v>0</v>
      </c>
      <c r="CL5" s="2">
        <v>0</v>
      </c>
      <c r="CM5" s="2">
        <v>0</v>
      </c>
      <c r="CN5" s="2">
        <v>0</v>
      </c>
      <c r="CO5" s="5">
        <v>16</v>
      </c>
      <c r="CP5" s="5">
        <v>52</v>
      </c>
      <c r="CQ5" s="5">
        <v>6</v>
      </c>
      <c r="CR5" s="5">
        <v>13</v>
      </c>
      <c r="CS5" s="5">
        <v>2.7720000000000002E-2</v>
      </c>
      <c r="CT5" s="5">
        <v>1.464E-2</v>
      </c>
      <c r="CU5" s="2" t="s">
        <v>140</v>
      </c>
    </row>
    <row r="6" spans="1:99" s="2" customFormat="1" x14ac:dyDescent="0.25">
      <c r="A6" s="2" t="s">
        <v>154</v>
      </c>
      <c r="C6" s="2" t="s">
        <v>155</v>
      </c>
      <c r="D6" s="2">
        <v>1964</v>
      </c>
      <c r="E6" s="2">
        <f t="shared" si="0"/>
        <v>51</v>
      </c>
      <c r="F6" s="2">
        <v>0</v>
      </c>
      <c r="G6" s="2">
        <v>23</v>
      </c>
      <c r="H6" s="2">
        <v>8900</v>
      </c>
      <c r="I6" s="2">
        <v>12707</v>
      </c>
      <c r="J6" s="2">
        <v>4510</v>
      </c>
      <c r="K6" s="2">
        <v>12707</v>
      </c>
      <c r="L6" s="2">
        <f t="shared" si="1"/>
        <v>553515649.30000007</v>
      </c>
      <c r="M6" s="2">
        <v>1289</v>
      </c>
      <c r="N6" s="2">
        <f t="shared" si="2"/>
        <v>56148840</v>
      </c>
      <c r="O6" s="2">
        <f t="shared" si="3"/>
        <v>2.0140625000000001</v>
      </c>
      <c r="P6" s="2">
        <f t="shared" si="4"/>
        <v>5216402.54</v>
      </c>
      <c r="Q6" s="2">
        <f t="shared" si="5"/>
        <v>5.2164025400000007</v>
      </c>
      <c r="R6" s="2">
        <v>34800</v>
      </c>
      <c r="S6" s="2">
        <f t="shared" si="6"/>
        <v>90131.651999999987</v>
      </c>
      <c r="T6" s="2">
        <f t="shared" si="7"/>
        <v>22272000</v>
      </c>
      <c r="U6" s="2">
        <f t="shared" si="8"/>
        <v>970224000000</v>
      </c>
      <c r="W6" s="2">
        <f t="shared" si="9"/>
        <v>0</v>
      </c>
      <c r="X6" s="2">
        <f t="shared" si="10"/>
        <v>0</v>
      </c>
      <c r="Y6" s="2">
        <f t="shared" si="11"/>
        <v>0</v>
      </c>
      <c r="Z6" s="2">
        <f t="shared" si="12"/>
        <v>9.8580068492955526</v>
      </c>
      <c r="AA6" s="2">
        <f t="shared" si="13"/>
        <v>0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 t="s">
        <v>134</v>
      </c>
      <c r="AF6" s="2">
        <f t="shared" si="16"/>
        <v>17278.510473235066</v>
      </c>
      <c r="AG6" s="2">
        <f t="shared" si="17"/>
        <v>0.11659076981033997</v>
      </c>
      <c r="AH6" s="2">
        <f t="shared" si="18"/>
        <v>0.93769682114389186</v>
      </c>
      <c r="AI6" s="2">
        <f t="shared" si="19"/>
        <v>196455149</v>
      </c>
      <c r="AJ6" s="2">
        <f t="shared" si="20"/>
        <v>5562994.7999999998</v>
      </c>
      <c r="AK6" s="2">
        <f t="shared" si="21"/>
        <v>5.5629948000000002</v>
      </c>
      <c r="AL6" s="2" t="s">
        <v>134</v>
      </c>
      <c r="AM6" s="2" t="s">
        <v>134</v>
      </c>
      <c r="AN6" s="2" t="s">
        <v>134</v>
      </c>
      <c r="AO6" s="2" t="s">
        <v>134</v>
      </c>
      <c r="AP6" s="2" t="s">
        <v>134</v>
      </c>
      <c r="AQ6" s="2" t="s">
        <v>134</v>
      </c>
      <c r="AR6" s="2" t="s">
        <v>134</v>
      </c>
      <c r="AS6" s="2">
        <v>0</v>
      </c>
      <c r="AT6" s="2" t="s">
        <v>134</v>
      </c>
      <c r="AU6" s="2" t="s">
        <v>134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140</v>
      </c>
    </row>
    <row r="7" spans="1:99" s="2" customFormat="1" x14ac:dyDescent="0.25">
      <c r="A7" s="2" t="s">
        <v>156</v>
      </c>
      <c r="C7" s="2" t="s">
        <v>157</v>
      </c>
      <c r="D7" s="2">
        <v>1961</v>
      </c>
      <c r="E7" s="2">
        <f t="shared" si="0"/>
        <v>54</v>
      </c>
      <c r="F7" s="2">
        <v>0</v>
      </c>
      <c r="G7" s="2">
        <v>9</v>
      </c>
      <c r="H7" s="2">
        <v>0</v>
      </c>
      <c r="I7" s="2">
        <v>21500</v>
      </c>
      <c r="J7" s="2">
        <v>16140.5</v>
      </c>
      <c r="K7" s="2">
        <v>21500</v>
      </c>
      <c r="L7" s="2">
        <f t="shared" si="1"/>
        <v>936537850</v>
      </c>
      <c r="M7" s="2">
        <v>1618.7</v>
      </c>
      <c r="N7" s="2">
        <f t="shared" si="2"/>
        <v>70510572</v>
      </c>
      <c r="O7" s="2">
        <f t="shared" si="3"/>
        <v>2.5292187500000001</v>
      </c>
      <c r="P7" s="2">
        <f t="shared" si="4"/>
        <v>6550652.2820000006</v>
      </c>
      <c r="Q7" s="2">
        <f t="shared" si="5"/>
        <v>6.5506522820000006</v>
      </c>
      <c r="R7" s="2">
        <v>59</v>
      </c>
      <c r="S7" s="2">
        <f t="shared" si="6"/>
        <v>152.80940999999999</v>
      </c>
      <c r="T7" s="2">
        <f t="shared" si="7"/>
        <v>37760</v>
      </c>
      <c r="U7" s="2">
        <f t="shared" si="8"/>
        <v>1644920000</v>
      </c>
      <c r="V7" s="2">
        <v>133729.71143</v>
      </c>
      <c r="W7" s="2">
        <f t="shared" si="9"/>
        <v>40.760816043863997</v>
      </c>
      <c r="X7" s="2">
        <f t="shared" si="10"/>
        <v>25.327604966573421</v>
      </c>
      <c r="Y7" s="2">
        <f t="shared" si="11"/>
        <v>4.492576569202166</v>
      </c>
      <c r="Z7" s="2">
        <f t="shared" si="12"/>
        <v>13.282233052938501</v>
      </c>
      <c r="AA7" s="2">
        <f t="shared" si="13"/>
        <v>2.0473579247793592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 t="s">
        <v>134</v>
      </c>
      <c r="AF7" s="2">
        <f t="shared" si="16"/>
        <v>23.327361462902328</v>
      </c>
      <c r="AG7" s="2">
        <f t="shared" si="17"/>
        <v>0.14018108779746294</v>
      </c>
      <c r="AH7" s="2">
        <f t="shared" si="18"/>
        <v>0.32902996465022011</v>
      </c>
      <c r="AI7" s="2">
        <f t="shared" si="19"/>
        <v>703078565.95000005</v>
      </c>
      <c r="AJ7" s="2">
        <f t="shared" si="20"/>
        <v>19908983.940000001</v>
      </c>
      <c r="AK7" s="2">
        <f t="shared" si="21"/>
        <v>19.908983940000002</v>
      </c>
      <c r="AL7" s="2" t="s">
        <v>158</v>
      </c>
      <c r="AM7" s="2" t="s">
        <v>134</v>
      </c>
      <c r="AN7" s="2" t="s">
        <v>159</v>
      </c>
      <c r="AO7" s="2" t="s">
        <v>160</v>
      </c>
      <c r="AP7" s="2" t="s">
        <v>134</v>
      </c>
      <c r="AQ7" s="2" t="s">
        <v>134</v>
      </c>
      <c r="AR7" s="2" t="s">
        <v>134</v>
      </c>
      <c r="AS7" s="2">
        <v>0</v>
      </c>
      <c r="AT7" s="2" t="s">
        <v>134</v>
      </c>
      <c r="AU7" s="2" t="s">
        <v>134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140</v>
      </c>
    </row>
    <row r="8" spans="1:99" s="2" customFormat="1" x14ac:dyDescent="0.25">
      <c r="A8" s="2" t="s">
        <v>161</v>
      </c>
      <c r="C8" s="2" t="s">
        <v>162</v>
      </c>
      <c r="D8" s="2">
        <v>1964</v>
      </c>
      <c r="E8" s="2">
        <f t="shared" si="0"/>
        <v>51</v>
      </c>
      <c r="F8" s="2">
        <v>0</v>
      </c>
      <c r="G8" s="2">
        <v>64.7</v>
      </c>
      <c r="H8" s="2">
        <v>12446</v>
      </c>
      <c r="I8" s="2">
        <v>10400</v>
      </c>
      <c r="J8" s="2">
        <v>3640</v>
      </c>
      <c r="K8" s="2">
        <v>10400</v>
      </c>
      <c r="L8" s="2">
        <f t="shared" si="1"/>
        <v>453022960</v>
      </c>
      <c r="M8" s="2">
        <v>315</v>
      </c>
      <c r="N8" s="2">
        <f t="shared" si="2"/>
        <v>13721400</v>
      </c>
      <c r="O8" s="2">
        <f t="shared" si="3"/>
        <v>0.4921875</v>
      </c>
      <c r="P8" s="2">
        <f t="shared" si="4"/>
        <v>1274760.9000000001</v>
      </c>
      <c r="Q8" s="2">
        <f t="shared" si="5"/>
        <v>1.2747609</v>
      </c>
      <c r="R8" s="2">
        <v>154</v>
      </c>
      <c r="S8" s="2">
        <f t="shared" si="6"/>
        <v>398.85845999999998</v>
      </c>
      <c r="T8" s="2">
        <f t="shared" si="7"/>
        <v>98560</v>
      </c>
      <c r="U8" s="2">
        <f t="shared" si="8"/>
        <v>4293520000</v>
      </c>
      <c r="V8" s="2">
        <v>44100.805948000001</v>
      </c>
      <c r="W8" s="2">
        <f t="shared" si="9"/>
        <v>13.441925652950399</v>
      </c>
      <c r="X8" s="2">
        <f t="shared" si="10"/>
        <v>8.3524280417155126</v>
      </c>
      <c r="Y8" s="2">
        <f t="shared" si="11"/>
        <v>3.3584741744800319</v>
      </c>
      <c r="Z8" s="2">
        <f t="shared" si="12"/>
        <v>33.015797221857831</v>
      </c>
      <c r="AA8" s="2">
        <f t="shared" si="13"/>
        <v>2.9938359096568377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>
        <v>11.8544</v>
      </c>
      <c r="AF8" s="2">
        <f t="shared" si="16"/>
        <v>312.88888888888891</v>
      </c>
      <c r="AG8" s="2">
        <f t="shared" si="17"/>
        <v>0.78989256238524108</v>
      </c>
      <c r="AH8" s="2">
        <f t="shared" si="18"/>
        <v>0.28391951102696311</v>
      </c>
      <c r="AI8" s="2">
        <f t="shared" si="19"/>
        <v>158558036</v>
      </c>
      <c r="AJ8" s="2">
        <f t="shared" si="20"/>
        <v>4489867.2</v>
      </c>
      <c r="AK8" s="2">
        <f t="shared" si="21"/>
        <v>4.4898671999999999</v>
      </c>
      <c r="AL8" s="2" t="s">
        <v>163</v>
      </c>
      <c r="AM8" s="2" t="s">
        <v>164</v>
      </c>
      <c r="AN8" s="2" t="s">
        <v>165</v>
      </c>
      <c r="AO8" s="2" t="s">
        <v>166</v>
      </c>
      <c r="AP8" s="2" t="s">
        <v>167</v>
      </c>
      <c r="AQ8" s="2" t="s">
        <v>168</v>
      </c>
      <c r="AR8" s="2" t="s">
        <v>169</v>
      </c>
      <c r="AS8" s="2">
        <v>2</v>
      </c>
      <c r="AT8" s="2" t="s">
        <v>170</v>
      </c>
      <c r="AU8" s="2" t="s">
        <v>171</v>
      </c>
      <c r="AV8" s="2">
        <v>4</v>
      </c>
      <c r="AW8" s="5">
        <v>46</v>
      </c>
      <c r="AX8" s="5">
        <v>51</v>
      </c>
      <c r="AY8" s="5">
        <v>3</v>
      </c>
      <c r="AZ8" s="5">
        <v>0.7</v>
      </c>
      <c r="BA8" s="5">
        <v>0.2</v>
      </c>
      <c r="BB8" s="5">
        <v>0.1</v>
      </c>
      <c r="BC8" s="2">
        <v>0</v>
      </c>
      <c r="BD8" s="2">
        <v>0</v>
      </c>
      <c r="BE8" s="5">
        <v>0.7</v>
      </c>
      <c r="BF8" s="2">
        <v>0</v>
      </c>
      <c r="BG8" s="2">
        <v>0</v>
      </c>
      <c r="BH8" s="2">
        <v>0</v>
      </c>
      <c r="BI8" s="5">
        <v>1.3</v>
      </c>
      <c r="BJ8" s="5">
        <v>51.1</v>
      </c>
      <c r="BK8" s="5">
        <v>9.3000000000000007</v>
      </c>
      <c r="BL8" s="5">
        <v>36.299999999999997</v>
      </c>
      <c r="BM8" s="2">
        <v>0</v>
      </c>
      <c r="BN8" s="5">
        <v>0.4</v>
      </c>
      <c r="BO8" s="5">
        <v>668</v>
      </c>
      <c r="BP8" s="5">
        <v>571</v>
      </c>
      <c r="BQ8" s="5">
        <v>1</v>
      </c>
      <c r="BR8" s="5">
        <v>1</v>
      </c>
      <c r="BS8" s="5">
        <v>0.06</v>
      </c>
      <c r="BT8" s="5">
        <v>0.05</v>
      </c>
      <c r="BU8" s="5">
        <v>1181</v>
      </c>
      <c r="BV8" s="5">
        <v>3</v>
      </c>
      <c r="BW8" s="5">
        <v>0.1</v>
      </c>
      <c r="BX8" s="5">
        <v>35806</v>
      </c>
      <c r="BY8" s="5">
        <v>5995</v>
      </c>
      <c r="BZ8" s="5">
        <v>79</v>
      </c>
      <c r="CA8" s="5">
        <v>13</v>
      </c>
      <c r="CB8" s="5">
        <v>3.43</v>
      </c>
      <c r="CC8" s="5">
        <v>0.59</v>
      </c>
      <c r="CD8" s="5">
        <v>4</v>
      </c>
      <c r="CE8" s="5">
        <v>3</v>
      </c>
      <c r="CF8" s="5">
        <v>52</v>
      </c>
      <c r="CG8" s="5">
        <v>27</v>
      </c>
      <c r="CH8" s="5">
        <v>15</v>
      </c>
      <c r="CI8" s="2">
        <v>0</v>
      </c>
      <c r="CJ8" s="2">
        <v>0</v>
      </c>
      <c r="CK8" s="5">
        <v>1</v>
      </c>
      <c r="CL8" s="2">
        <v>0</v>
      </c>
      <c r="CM8" s="5">
        <v>1</v>
      </c>
      <c r="CN8" s="5">
        <v>1</v>
      </c>
      <c r="CO8" s="5">
        <v>14</v>
      </c>
      <c r="CP8" s="5">
        <v>44</v>
      </c>
      <c r="CQ8" s="5">
        <v>13</v>
      </c>
      <c r="CR8" s="5">
        <v>25</v>
      </c>
      <c r="CS8" s="5">
        <v>0.19026999999999999</v>
      </c>
      <c r="CT8" s="5">
        <v>0.10389</v>
      </c>
      <c r="CU8" s="2" t="s">
        <v>140</v>
      </c>
    </row>
    <row r="9" spans="1:99" s="2" customFormat="1" x14ac:dyDescent="0.25">
      <c r="A9" s="2" t="s">
        <v>172</v>
      </c>
      <c r="C9" s="2" t="s">
        <v>173</v>
      </c>
      <c r="D9" s="2">
        <v>1937</v>
      </c>
      <c r="E9" s="2">
        <f t="shared" si="0"/>
        <v>78</v>
      </c>
      <c r="F9" s="2">
        <v>0</v>
      </c>
      <c r="G9" s="2">
        <v>12.1</v>
      </c>
      <c r="H9" s="2">
        <v>0</v>
      </c>
      <c r="I9" s="2">
        <v>906</v>
      </c>
      <c r="J9" s="2">
        <v>906</v>
      </c>
      <c r="K9" s="2">
        <v>906</v>
      </c>
      <c r="L9" s="2">
        <f t="shared" si="1"/>
        <v>39465269.399999999</v>
      </c>
      <c r="M9" s="2">
        <v>382</v>
      </c>
      <c r="N9" s="2">
        <f t="shared" si="2"/>
        <v>16639920</v>
      </c>
      <c r="O9" s="2">
        <f t="shared" si="3"/>
        <v>0.59687500000000004</v>
      </c>
      <c r="P9" s="2">
        <f t="shared" si="4"/>
        <v>1545900.52</v>
      </c>
      <c r="Q9" s="2">
        <f t="shared" si="5"/>
        <v>1.54590052</v>
      </c>
      <c r="R9" s="2">
        <v>67.3</v>
      </c>
      <c r="S9" s="2">
        <f t="shared" si="6"/>
        <v>174.30632699999998</v>
      </c>
      <c r="T9" s="2">
        <f t="shared" si="7"/>
        <v>43072</v>
      </c>
      <c r="U9" s="2">
        <f t="shared" si="8"/>
        <v>1876324000</v>
      </c>
      <c r="W9" s="2">
        <f t="shared" si="9"/>
        <v>0</v>
      </c>
      <c r="X9" s="2">
        <f t="shared" si="10"/>
        <v>0</v>
      </c>
      <c r="Y9" s="2">
        <f t="shared" si="11"/>
        <v>0</v>
      </c>
      <c r="Z9" s="2">
        <f t="shared" si="12"/>
        <v>2.3717223039533843</v>
      </c>
      <c r="AA9" s="2">
        <f t="shared" si="13"/>
        <v>0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134</v>
      </c>
      <c r="AF9" s="2">
        <f t="shared" si="16"/>
        <v>112.75392670157068</v>
      </c>
      <c r="AG9" s="2">
        <f t="shared" si="17"/>
        <v>5.152685898842399E-2</v>
      </c>
      <c r="AH9" s="2">
        <f t="shared" si="18"/>
        <v>1.3833154689819953</v>
      </c>
      <c r="AI9" s="2">
        <f t="shared" si="19"/>
        <v>39465269.399999999</v>
      </c>
      <c r="AJ9" s="2">
        <f t="shared" si="20"/>
        <v>1117532.8800000001</v>
      </c>
      <c r="AK9" s="2">
        <f t="shared" si="21"/>
        <v>1.1175328800000002</v>
      </c>
      <c r="AL9" s="2" t="s">
        <v>134</v>
      </c>
      <c r="AM9" s="2" t="s">
        <v>134</v>
      </c>
      <c r="AN9" s="2" t="s">
        <v>134</v>
      </c>
      <c r="AO9" s="2" t="s">
        <v>134</v>
      </c>
      <c r="AP9" s="2" t="s">
        <v>134</v>
      </c>
      <c r="AQ9" s="2" t="s">
        <v>134</v>
      </c>
      <c r="AR9" s="2" t="s">
        <v>134</v>
      </c>
      <c r="AS9" s="2">
        <v>0</v>
      </c>
      <c r="AT9" s="2" t="s">
        <v>134</v>
      </c>
      <c r="AU9" s="2" t="s">
        <v>134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140</v>
      </c>
    </row>
    <row r="10" spans="1:99" s="2" customFormat="1" x14ac:dyDescent="0.25">
      <c r="A10" s="2" t="s">
        <v>174</v>
      </c>
      <c r="B10" s="2" t="s">
        <v>175</v>
      </c>
      <c r="C10" s="2" t="s">
        <v>176</v>
      </c>
      <c r="D10" s="2">
        <v>1967</v>
      </c>
      <c r="E10" s="2">
        <f t="shared" si="0"/>
        <v>48</v>
      </c>
      <c r="F10" s="2">
        <v>0</v>
      </c>
      <c r="G10" s="2">
        <v>66</v>
      </c>
      <c r="H10" s="2">
        <v>4874</v>
      </c>
      <c r="I10" s="2">
        <v>20122</v>
      </c>
      <c r="J10" s="2">
        <v>10350</v>
      </c>
      <c r="K10" s="2">
        <v>20122</v>
      </c>
      <c r="L10" s="2">
        <f t="shared" si="1"/>
        <v>876512307.80000007</v>
      </c>
      <c r="M10" s="2">
        <v>660</v>
      </c>
      <c r="N10" s="2">
        <f t="shared" si="2"/>
        <v>28749600</v>
      </c>
      <c r="O10" s="2">
        <f t="shared" si="3"/>
        <v>1.03125</v>
      </c>
      <c r="P10" s="2">
        <f t="shared" si="4"/>
        <v>2670927.6</v>
      </c>
      <c r="Q10" s="2">
        <f t="shared" si="5"/>
        <v>2.6709276000000002</v>
      </c>
      <c r="R10" s="2">
        <v>146</v>
      </c>
      <c r="S10" s="2">
        <f t="shared" si="6"/>
        <v>378.13853999999998</v>
      </c>
      <c r="T10" s="2">
        <f t="shared" si="7"/>
        <v>93440</v>
      </c>
      <c r="U10" s="2">
        <f t="shared" si="8"/>
        <v>4070480000</v>
      </c>
      <c r="V10" s="2">
        <v>65660.041593000002</v>
      </c>
      <c r="W10" s="2">
        <f t="shared" si="9"/>
        <v>20.013180677546398</v>
      </c>
      <c r="X10" s="2">
        <f t="shared" si="10"/>
        <v>12.435617917464644</v>
      </c>
      <c r="Y10" s="2">
        <f t="shared" si="11"/>
        <v>3.4544582589566466</v>
      </c>
      <c r="Z10" s="2">
        <f t="shared" si="12"/>
        <v>30.487808797339792</v>
      </c>
      <c r="AA10" s="2">
        <f t="shared" si="13"/>
        <v>1.5676303184271858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>
        <v>20.494900000000001</v>
      </c>
      <c r="AF10" s="2">
        <f t="shared" si="16"/>
        <v>141.57575757575756</v>
      </c>
      <c r="AG10" s="2">
        <f t="shared" si="17"/>
        <v>0.50391322602460287</v>
      </c>
      <c r="AH10" s="2">
        <f t="shared" si="18"/>
        <v>0.20921347543629359</v>
      </c>
      <c r="AI10" s="2">
        <f t="shared" si="19"/>
        <v>450844965</v>
      </c>
      <c r="AJ10" s="2">
        <f t="shared" si="20"/>
        <v>12766518</v>
      </c>
      <c r="AK10" s="2">
        <f t="shared" si="21"/>
        <v>12.766518</v>
      </c>
      <c r="AL10" s="2" t="s">
        <v>177</v>
      </c>
      <c r="AM10" s="2" t="s">
        <v>178</v>
      </c>
      <c r="AN10" s="2" t="s">
        <v>179</v>
      </c>
      <c r="AO10" s="2" t="s">
        <v>180</v>
      </c>
      <c r="AP10" s="2" t="s">
        <v>181</v>
      </c>
      <c r="AQ10" s="2" t="s">
        <v>182</v>
      </c>
      <c r="AR10" s="2" t="s">
        <v>183</v>
      </c>
      <c r="AS10" s="2">
        <v>1</v>
      </c>
      <c r="AT10" s="2" t="s">
        <v>184</v>
      </c>
      <c r="AU10" s="2" t="s">
        <v>185</v>
      </c>
      <c r="AV10" s="2">
        <v>4</v>
      </c>
      <c r="AW10" s="5">
        <v>74</v>
      </c>
      <c r="AX10" s="5">
        <v>25</v>
      </c>
      <c r="AY10" s="5">
        <v>1</v>
      </c>
      <c r="AZ10" s="5">
        <v>1.6</v>
      </c>
      <c r="BA10" s="5">
        <v>0.6</v>
      </c>
      <c r="BB10" s="2">
        <v>0</v>
      </c>
      <c r="BC10" s="5">
        <v>0.4</v>
      </c>
      <c r="BD10" s="2">
        <v>0</v>
      </c>
      <c r="BE10" s="5">
        <v>0.5</v>
      </c>
      <c r="BF10" s="5">
        <v>0.1</v>
      </c>
      <c r="BG10" s="2">
        <v>0</v>
      </c>
      <c r="BH10" s="2">
        <v>0</v>
      </c>
      <c r="BI10" s="5">
        <v>0.4</v>
      </c>
      <c r="BJ10" s="5">
        <v>61.1</v>
      </c>
      <c r="BK10" s="5">
        <v>11.1</v>
      </c>
      <c r="BL10" s="5">
        <v>22.5</v>
      </c>
      <c r="BM10" s="2">
        <v>0</v>
      </c>
      <c r="BN10" s="5">
        <v>1.7</v>
      </c>
      <c r="BO10" s="5">
        <v>612</v>
      </c>
      <c r="BP10" s="5">
        <v>412</v>
      </c>
      <c r="BQ10" s="5">
        <v>3</v>
      </c>
      <c r="BR10" s="5">
        <v>2</v>
      </c>
      <c r="BS10" s="5">
        <v>0.12</v>
      </c>
      <c r="BT10" s="5">
        <v>0.08</v>
      </c>
      <c r="BU10" s="5">
        <v>1073</v>
      </c>
      <c r="BV10" s="5">
        <v>5</v>
      </c>
      <c r="BW10" s="5">
        <v>0.21</v>
      </c>
      <c r="BX10" s="5">
        <v>21614</v>
      </c>
      <c r="BY10" s="5">
        <v>3359</v>
      </c>
      <c r="BZ10" s="5">
        <v>108</v>
      </c>
      <c r="CA10" s="5">
        <v>17</v>
      </c>
      <c r="CB10" s="5">
        <v>1.19</v>
      </c>
      <c r="CC10" s="5">
        <v>0.19</v>
      </c>
      <c r="CD10" s="5">
        <v>9</v>
      </c>
      <c r="CE10" s="5">
        <v>7</v>
      </c>
      <c r="CF10" s="5">
        <v>36</v>
      </c>
      <c r="CG10" s="5">
        <v>17</v>
      </c>
      <c r="CH10" s="5">
        <v>18</v>
      </c>
      <c r="CI10" s="2">
        <v>0</v>
      </c>
      <c r="CJ10" s="2">
        <v>0</v>
      </c>
      <c r="CK10" s="5">
        <v>4</v>
      </c>
      <c r="CL10" s="2">
        <v>0</v>
      </c>
      <c r="CM10" s="2">
        <v>0</v>
      </c>
      <c r="CN10" s="2">
        <v>0</v>
      </c>
      <c r="CO10" s="5">
        <v>22</v>
      </c>
      <c r="CP10" s="5">
        <v>58</v>
      </c>
      <c r="CQ10" s="5">
        <v>11</v>
      </c>
      <c r="CR10" s="5">
        <v>18</v>
      </c>
      <c r="CS10" s="5">
        <v>0.42087999999999998</v>
      </c>
      <c r="CT10" s="5">
        <v>0.18553</v>
      </c>
      <c r="CU10" s="2" t="s">
        <v>140</v>
      </c>
    </row>
    <row r="11" spans="1:99" s="2" customFormat="1" x14ac:dyDescent="0.25">
      <c r="A11" s="2" t="s">
        <v>186</v>
      </c>
      <c r="C11" s="2" t="s">
        <v>187</v>
      </c>
      <c r="D11" s="2">
        <v>1925</v>
      </c>
      <c r="E11" s="2">
        <f t="shared" si="0"/>
        <v>90</v>
      </c>
      <c r="F11" s="2">
        <v>0</v>
      </c>
      <c r="G11" s="2">
        <v>19</v>
      </c>
      <c r="H11" s="2">
        <v>0</v>
      </c>
      <c r="I11" s="2">
        <v>5250</v>
      </c>
      <c r="J11" s="2">
        <v>5250</v>
      </c>
      <c r="K11" s="2">
        <v>5250</v>
      </c>
      <c r="L11" s="2">
        <f t="shared" si="1"/>
        <v>228689475</v>
      </c>
      <c r="M11" s="2">
        <v>633</v>
      </c>
      <c r="N11" s="2">
        <f t="shared" si="2"/>
        <v>27573480</v>
      </c>
      <c r="O11" s="2">
        <f t="shared" si="3"/>
        <v>0.98906250000000007</v>
      </c>
      <c r="P11" s="2">
        <f t="shared" si="4"/>
        <v>2561662.38</v>
      </c>
      <c r="Q11" s="2">
        <f t="shared" si="5"/>
        <v>2.56166238</v>
      </c>
      <c r="R11" s="2">
        <v>30100</v>
      </c>
      <c r="S11" s="2">
        <f t="shared" si="6"/>
        <v>77958.698999999993</v>
      </c>
      <c r="T11" s="2">
        <f t="shared" si="7"/>
        <v>19264000</v>
      </c>
      <c r="U11" s="2">
        <f t="shared" si="8"/>
        <v>839188000000</v>
      </c>
      <c r="W11" s="2">
        <f t="shared" si="9"/>
        <v>0</v>
      </c>
      <c r="X11" s="2">
        <f t="shared" si="10"/>
        <v>0</v>
      </c>
      <c r="Y11" s="2">
        <f t="shared" si="11"/>
        <v>0</v>
      </c>
      <c r="Z11" s="2">
        <f t="shared" si="12"/>
        <v>8.2938198225251227</v>
      </c>
      <c r="AA11" s="2">
        <f t="shared" si="13"/>
        <v>0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 t="s">
        <v>134</v>
      </c>
      <c r="AF11" s="2">
        <f t="shared" si="16"/>
        <v>30432.859399684043</v>
      </c>
      <c r="AG11" s="2">
        <f t="shared" si="17"/>
        <v>0.139976217714361</v>
      </c>
      <c r="AH11" s="2">
        <f t="shared" si="18"/>
        <v>0.39557649206194784</v>
      </c>
      <c r="AI11" s="2">
        <f t="shared" si="19"/>
        <v>228689475</v>
      </c>
      <c r="AJ11" s="2">
        <f t="shared" si="20"/>
        <v>6475770</v>
      </c>
      <c r="AK11" s="2">
        <f t="shared" si="21"/>
        <v>6.4757699999999998</v>
      </c>
      <c r="AL11" s="2" t="s">
        <v>134</v>
      </c>
      <c r="AM11" s="2" t="s">
        <v>134</v>
      </c>
      <c r="AN11" s="2" t="s">
        <v>134</v>
      </c>
      <c r="AO11" s="2" t="s">
        <v>134</v>
      </c>
      <c r="AP11" s="2" t="s">
        <v>134</v>
      </c>
      <c r="AQ11" s="2" t="s">
        <v>134</v>
      </c>
      <c r="AR11" s="2" t="s">
        <v>134</v>
      </c>
      <c r="AS11" s="2">
        <v>0</v>
      </c>
      <c r="AT11" s="2" t="s">
        <v>134</v>
      </c>
      <c r="AU11" s="2" t="s">
        <v>134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 t="s">
        <v>140</v>
      </c>
    </row>
    <row r="12" spans="1:99" s="2" customFormat="1" x14ac:dyDescent="0.25">
      <c r="A12" s="2" t="s">
        <v>188</v>
      </c>
      <c r="B12" s="2" t="s">
        <v>189</v>
      </c>
      <c r="C12" s="2" t="s">
        <v>190</v>
      </c>
      <c r="D12" s="2">
        <v>1953</v>
      </c>
      <c r="E12" s="2">
        <f t="shared" si="0"/>
        <v>62</v>
      </c>
      <c r="F12" s="2">
        <v>180</v>
      </c>
      <c r="G12" s="2">
        <v>210</v>
      </c>
      <c r="H12" s="2">
        <v>827000</v>
      </c>
      <c r="I12" s="2">
        <v>24500000</v>
      </c>
      <c r="J12" s="2">
        <v>18500000</v>
      </c>
      <c r="K12" s="2">
        <v>24500000</v>
      </c>
      <c r="L12" s="2">
        <f t="shared" si="1"/>
        <v>1067217550000</v>
      </c>
      <c r="M12" s="2">
        <v>133000</v>
      </c>
      <c r="N12" s="2">
        <f t="shared" si="2"/>
        <v>5793480000</v>
      </c>
      <c r="O12" s="2">
        <f t="shared" si="3"/>
        <v>207.8125</v>
      </c>
      <c r="P12" s="2">
        <f t="shared" si="4"/>
        <v>538232380</v>
      </c>
      <c r="Q12" s="2">
        <f t="shared" si="5"/>
        <v>538.23238000000003</v>
      </c>
      <c r="R12" s="2">
        <v>180940</v>
      </c>
      <c r="S12" s="2">
        <f t="shared" si="6"/>
        <v>468632.79059999995</v>
      </c>
      <c r="T12" s="2">
        <f t="shared" si="7"/>
        <v>115801600</v>
      </c>
      <c r="U12" s="2">
        <f t="shared" si="8"/>
        <v>5044607200000</v>
      </c>
      <c r="V12" s="2">
        <v>629048.63685999997</v>
      </c>
      <c r="W12" s="2">
        <f t="shared" si="9"/>
        <v>191.73402451492797</v>
      </c>
      <c r="X12" s="2">
        <f t="shared" si="10"/>
        <v>119.13803752946284</v>
      </c>
      <c r="Y12" s="2">
        <f t="shared" si="11"/>
        <v>2.3313590760480447</v>
      </c>
      <c r="Z12" s="2">
        <f t="shared" si="12"/>
        <v>184.2101034266106</v>
      </c>
      <c r="AA12" s="2">
        <f t="shared" si="13"/>
        <v>8.4022451317664181E-3</v>
      </c>
      <c r="AB12" s="2">
        <f t="shared" si="14"/>
        <v>3.0701683904435098</v>
      </c>
      <c r="AC12" s="2">
        <v>180</v>
      </c>
      <c r="AD12" s="2">
        <f t="shared" si="15"/>
        <v>1.02338946348117</v>
      </c>
      <c r="AE12" s="2" t="s">
        <v>134</v>
      </c>
      <c r="AF12" s="2">
        <f t="shared" si="16"/>
        <v>870.68872180451126</v>
      </c>
      <c r="AG12" s="2">
        <f t="shared" si="17"/>
        <v>0.21448115457518546</v>
      </c>
      <c r="AH12" s="2">
        <f t="shared" si="18"/>
        <v>2.3586634693843565E-2</v>
      </c>
      <c r="AI12" s="2">
        <f t="shared" si="19"/>
        <v>805858150000</v>
      </c>
      <c r="AJ12" s="2">
        <f t="shared" si="20"/>
        <v>22819380000</v>
      </c>
      <c r="AK12" s="2">
        <f t="shared" si="21"/>
        <v>22819.38</v>
      </c>
      <c r="AL12" s="2" t="s">
        <v>191</v>
      </c>
      <c r="AM12" s="2" t="s">
        <v>192</v>
      </c>
      <c r="AN12" s="2" t="s">
        <v>193</v>
      </c>
      <c r="AO12" s="2" t="s">
        <v>194</v>
      </c>
      <c r="AP12" s="2" t="s">
        <v>134</v>
      </c>
      <c r="AQ12" s="2" t="s">
        <v>134</v>
      </c>
      <c r="AR12" s="2" t="s">
        <v>134</v>
      </c>
      <c r="AS12" s="2">
        <v>0</v>
      </c>
      <c r="AT12" s="2" t="s">
        <v>134</v>
      </c>
      <c r="AU12" s="2" t="s">
        <v>134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140</v>
      </c>
    </row>
    <row r="13" spans="1:99" s="2" customFormat="1" x14ac:dyDescent="0.25">
      <c r="A13" s="2" t="s">
        <v>195</v>
      </c>
      <c r="B13" s="2" t="s">
        <v>196</v>
      </c>
      <c r="C13" s="2" t="s">
        <v>197</v>
      </c>
      <c r="D13" s="2">
        <v>1974</v>
      </c>
      <c r="E13" s="2">
        <f t="shared" si="0"/>
        <v>41</v>
      </c>
      <c r="F13" s="2">
        <v>99</v>
      </c>
      <c r="G13" s="2">
        <v>110</v>
      </c>
      <c r="H13" s="2">
        <v>48600</v>
      </c>
      <c r="I13" s="2">
        <v>181650</v>
      </c>
      <c r="J13" s="2">
        <v>9870</v>
      </c>
      <c r="K13" s="2">
        <v>181650</v>
      </c>
      <c r="L13" s="2">
        <f t="shared" si="1"/>
        <v>7912655835</v>
      </c>
      <c r="M13" s="2">
        <v>855</v>
      </c>
      <c r="N13" s="2">
        <f t="shared" si="2"/>
        <v>37243800</v>
      </c>
      <c r="O13" s="2">
        <f t="shared" si="3"/>
        <v>1.3359375</v>
      </c>
      <c r="P13" s="2">
        <f t="shared" si="4"/>
        <v>3460065.3000000003</v>
      </c>
      <c r="Q13" s="2">
        <f t="shared" si="5"/>
        <v>3.4600653000000001</v>
      </c>
      <c r="R13" s="2">
        <v>594</v>
      </c>
      <c r="S13" s="2">
        <f t="shared" si="6"/>
        <v>1538.4540599999998</v>
      </c>
      <c r="T13" s="2">
        <f t="shared" si="7"/>
        <v>380160</v>
      </c>
      <c r="U13" s="2">
        <f t="shared" si="8"/>
        <v>16560720000</v>
      </c>
      <c r="V13" s="2">
        <v>115314.07902999999</v>
      </c>
      <c r="W13" s="2">
        <f t="shared" si="9"/>
        <v>35.147731288343998</v>
      </c>
      <c r="X13" s="2">
        <f t="shared" si="10"/>
        <v>21.839794683807821</v>
      </c>
      <c r="Y13" s="2">
        <f t="shared" si="11"/>
        <v>5.3302802200589827</v>
      </c>
      <c r="Z13" s="2">
        <f t="shared" si="12"/>
        <v>212.45565261869089</v>
      </c>
      <c r="AA13" s="2">
        <f t="shared" si="13"/>
        <v>2.8870083015794492</v>
      </c>
      <c r="AB13" s="2">
        <f t="shared" si="14"/>
        <v>6.4380500793542694</v>
      </c>
      <c r="AC13" s="2">
        <v>99</v>
      </c>
      <c r="AD13" s="2">
        <f t="shared" si="15"/>
        <v>2.14601669311809</v>
      </c>
      <c r="AE13" s="2">
        <v>26.691099999999999</v>
      </c>
      <c r="AF13" s="2">
        <f t="shared" si="16"/>
        <v>444.63157894736844</v>
      </c>
      <c r="AG13" s="2">
        <f t="shared" si="17"/>
        <v>3.0852243192628444</v>
      </c>
      <c r="AH13" s="2">
        <f t="shared" si="18"/>
        <v>0.28420717010601781</v>
      </c>
      <c r="AI13" s="2">
        <f t="shared" si="19"/>
        <v>429936213</v>
      </c>
      <c r="AJ13" s="2">
        <f t="shared" si="20"/>
        <v>12174447.6</v>
      </c>
      <c r="AK13" s="2">
        <f t="shared" si="21"/>
        <v>12.174447599999999</v>
      </c>
      <c r="AL13" s="2" t="s">
        <v>198</v>
      </c>
      <c r="AM13" s="2" t="s">
        <v>134</v>
      </c>
      <c r="AN13" s="2" t="s">
        <v>199</v>
      </c>
      <c r="AO13" s="2" t="s">
        <v>200</v>
      </c>
      <c r="AP13" s="2" t="s">
        <v>201</v>
      </c>
      <c r="AQ13" s="2" t="s">
        <v>202</v>
      </c>
      <c r="AR13" s="2" t="s">
        <v>203</v>
      </c>
      <c r="AS13" s="2">
        <v>2</v>
      </c>
      <c r="AT13" s="2" t="s">
        <v>204</v>
      </c>
      <c r="AU13" s="2" t="s">
        <v>205</v>
      </c>
      <c r="AV13" s="2">
        <v>6</v>
      </c>
      <c r="AW13" s="5">
        <v>74</v>
      </c>
      <c r="AX13" s="5">
        <v>23</v>
      </c>
      <c r="AY13" s="5">
        <v>3</v>
      </c>
      <c r="AZ13" s="5">
        <v>0.5</v>
      </c>
      <c r="BA13" s="5">
        <v>5.6</v>
      </c>
      <c r="BB13" s="2">
        <v>0</v>
      </c>
      <c r="BC13" s="5">
        <v>0.1</v>
      </c>
      <c r="BD13" s="2">
        <v>0</v>
      </c>
      <c r="BE13" s="5">
        <v>0.1</v>
      </c>
      <c r="BF13" s="5">
        <v>1.2</v>
      </c>
      <c r="BG13" s="2">
        <v>0</v>
      </c>
      <c r="BH13" s="2">
        <v>0</v>
      </c>
      <c r="BI13" s="2">
        <v>0</v>
      </c>
      <c r="BJ13" s="5">
        <v>38.200000000000003</v>
      </c>
      <c r="BK13" s="5">
        <v>5.9</v>
      </c>
      <c r="BL13" s="5">
        <v>48.3</v>
      </c>
      <c r="BM13" s="2">
        <v>0</v>
      </c>
      <c r="BN13" s="2">
        <v>0</v>
      </c>
      <c r="BO13" s="5">
        <v>2775</v>
      </c>
      <c r="BP13" s="5">
        <v>1320</v>
      </c>
      <c r="BQ13" s="5">
        <v>1</v>
      </c>
      <c r="BR13" s="2">
        <v>0</v>
      </c>
      <c r="BS13" s="5">
        <v>0.04</v>
      </c>
      <c r="BT13" s="5">
        <v>0.02</v>
      </c>
      <c r="BU13" s="5">
        <v>4550</v>
      </c>
      <c r="BV13" s="5">
        <v>2</v>
      </c>
      <c r="BW13" s="5">
        <v>7.0000000000000007E-2</v>
      </c>
      <c r="BX13" s="5">
        <v>144033</v>
      </c>
      <c r="BY13" s="5">
        <v>7870</v>
      </c>
      <c r="BZ13" s="5">
        <v>50</v>
      </c>
      <c r="CA13" s="5">
        <v>3</v>
      </c>
      <c r="CB13" s="5">
        <v>6.18</v>
      </c>
      <c r="CC13" s="5">
        <v>0.37</v>
      </c>
      <c r="CD13" s="5">
        <v>4</v>
      </c>
      <c r="CE13" s="5">
        <v>3</v>
      </c>
      <c r="CF13" s="5">
        <v>71</v>
      </c>
      <c r="CG13" s="5">
        <v>55</v>
      </c>
      <c r="CH13" s="5">
        <v>12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5">
        <v>5</v>
      </c>
      <c r="CP13" s="5">
        <v>22</v>
      </c>
      <c r="CQ13" s="5">
        <v>8</v>
      </c>
      <c r="CR13" s="5">
        <v>19</v>
      </c>
      <c r="CS13" s="5">
        <v>1.916E-2</v>
      </c>
      <c r="CT13" s="2">
        <v>0</v>
      </c>
      <c r="CU13" s="2" t="s">
        <v>140</v>
      </c>
    </row>
    <row r="14" spans="1:99" s="2" customFormat="1" x14ac:dyDescent="0.25">
      <c r="A14" s="2" t="s">
        <v>206</v>
      </c>
      <c r="B14" s="2" t="s">
        <v>207</v>
      </c>
      <c r="C14" s="2" t="s">
        <v>208</v>
      </c>
      <c r="D14" s="2">
        <v>1970</v>
      </c>
      <c r="E14" s="2">
        <f t="shared" si="0"/>
        <v>45</v>
      </c>
      <c r="F14" s="2">
        <v>74</v>
      </c>
      <c r="G14" s="2">
        <v>79</v>
      </c>
      <c r="H14" s="2">
        <v>64200</v>
      </c>
      <c r="I14" s="2">
        <v>171838</v>
      </c>
      <c r="J14" s="2">
        <v>19780</v>
      </c>
      <c r="K14" s="2">
        <v>171838</v>
      </c>
      <c r="L14" s="2">
        <f t="shared" si="1"/>
        <v>7485246096.1999998</v>
      </c>
      <c r="M14" s="2">
        <v>1750</v>
      </c>
      <c r="N14" s="2">
        <f t="shared" si="2"/>
        <v>76230000</v>
      </c>
      <c r="O14" s="2">
        <f t="shared" si="3"/>
        <v>2.734375</v>
      </c>
      <c r="P14" s="2">
        <f t="shared" si="4"/>
        <v>7082005</v>
      </c>
      <c r="Q14" s="2">
        <f t="shared" si="5"/>
        <v>7.0820050000000005</v>
      </c>
      <c r="R14" s="2">
        <v>471</v>
      </c>
      <c r="S14" s="2">
        <f t="shared" si="6"/>
        <v>1219.8852899999999</v>
      </c>
      <c r="T14" s="2">
        <f t="shared" si="7"/>
        <v>301440</v>
      </c>
      <c r="U14" s="2">
        <f t="shared" si="8"/>
        <v>13131480000</v>
      </c>
      <c r="V14" s="2">
        <v>121775.53603</v>
      </c>
      <c r="W14" s="2">
        <f t="shared" si="9"/>
        <v>37.117183381943995</v>
      </c>
      <c r="X14" s="2">
        <f t="shared" si="10"/>
        <v>23.063555870865823</v>
      </c>
      <c r="Y14" s="2">
        <f t="shared" si="11"/>
        <v>3.9345202894650311</v>
      </c>
      <c r="Z14" s="2">
        <f t="shared" si="12"/>
        <v>98.192917436704704</v>
      </c>
      <c r="AA14" s="2">
        <f t="shared" si="13"/>
        <v>1.5213061229522411</v>
      </c>
      <c r="AB14" s="2">
        <f t="shared" si="14"/>
        <v>3.9807939501366771</v>
      </c>
      <c r="AC14" s="2">
        <v>74</v>
      </c>
      <c r="AD14" s="2">
        <f t="shared" si="15"/>
        <v>1.3269313167122256</v>
      </c>
      <c r="AE14" s="2">
        <v>15.3139</v>
      </c>
      <c r="AF14" s="2">
        <f t="shared" si="16"/>
        <v>172.25142857142856</v>
      </c>
      <c r="AG14" s="2">
        <f t="shared" si="17"/>
        <v>0.99669585522406079</v>
      </c>
      <c r="AH14" s="2">
        <f t="shared" si="18"/>
        <v>0.2902671104758302</v>
      </c>
      <c r="AI14" s="2">
        <f t="shared" si="19"/>
        <v>861614822</v>
      </c>
      <c r="AJ14" s="2">
        <f t="shared" si="20"/>
        <v>24398234.399999999</v>
      </c>
      <c r="AK14" s="2">
        <f t="shared" si="21"/>
        <v>24.3982344</v>
      </c>
      <c r="AL14" s="2" t="s">
        <v>209</v>
      </c>
      <c r="AM14" s="2" t="s">
        <v>134</v>
      </c>
      <c r="AN14" s="2" t="s">
        <v>210</v>
      </c>
      <c r="AO14" s="2" t="s">
        <v>211</v>
      </c>
      <c r="AP14" s="2" t="s">
        <v>212</v>
      </c>
      <c r="AQ14" s="2" t="s">
        <v>213</v>
      </c>
      <c r="AR14" s="2" t="s">
        <v>214</v>
      </c>
      <c r="AS14" s="2">
        <v>3</v>
      </c>
      <c r="AT14" s="2" t="s">
        <v>215</v>
      </c>
      <c r="AU14" s="2" t="s">
        <v>216</v>
      </c>
      <c r="AV14" s="2">
        <v>4</v>
      </c>
      <c r="AW14" s="5">
        <v>80</v>
      </c>
      <c r="AX14" s="5">
        <v>19</v>
      </c>
      <c r="AY14" s="5">
        <v>1</v>
      </c>
      <c r="AZ14" s="5">
        <v>1</v>
      </c>
      <c r="BA14" s="5">
        <v>0.4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5">
        <v>9.3000000000000007</v>
      </c>
      <c r="BJ14" s="5">
        <v>29.9</v>
      </c>
      <c r="BK14" s="5">
        <v>3</v>
      </c>
      <c r="BL14" s="5">
        <v>56.3</v>
      </c>
      <c r="BM14" s="2">
        <v>0</v>
      </c>
      <c r="BN14" s="2">
        <v>0</v>
      </c>
      <c r="BO14" s="5">
        <v>845</v>
      </c>
      <c r="BP14" s="5">
        <v>736</v>
      </c>
      <c r="BQ14" s="5">
        <v>1</v>
      </c>
      <c r="BR14" s="5">
        <v>1</v>
      </c>
      <c r="BS14" s="5">
        <v>0.06</v>
      </c>
      <c r="BT14" s="5">
        <v>0.05</v>
      </c>
      <c r="BU14" s="5">
        <v>1443</v>
      </c>
      <c r="BV14" s="5">
        <v>2</v>
      </c>
      <c r="BW14" s="5">
        <v>0.1</v>
      </c>
      <c r="BX14" s="5">
        <v>28459</v>
      </c>
      <c r="BY14" s="5">
        <v>5462</v>
      </c>
      <c r="BZ14" s="5">
        <v>43</v>
      </c>
      <c r="CA14" s="5">
        <v>8</v>
      </c>
      <c r="CB14" s="5">
        <v>2.14</v>
      </c>
      <c r="CC14" s="5">
        <v>0.41</v>
      </c>
      <c r="CD14" s="5">
        <v>5</v>
      </c>
      <c r="CE14" s="5">
        <v>4</v>
      </c>
      <c r="CF14" s="5">
        <v>38</v>
      </c>
      <c r="CG14" s="5">
        <v>23</v>
      </c>
      <c r="CH14" s="5">
        <v>23</v>
      </c>
      <c r="CI14" s="2">
        <v>0</v>
      </c>
      <c r="CJ14" s="2">
        <v>0</v>
      </c>
      <c r="CK14" s="2">
        <v>0</v>
      </c>
      <c r="CL14" s="2">
        <v>0</v>
      </c>
      <c r="CM14" s="5">
        <v>7</v>
      </c>
      <c r="CN14" s="5">
        <v>7</v>
      </c>
      <c r="CO14" s="5">
        <v>13</v>
      </c>
      <c r="CP14" s="5">
        <v>37</v>
      </c>
      <c r="CQ14" s="5">
        <v>14</v>
      </c>
      <c r="CR14" s="5">
        <v>29</v>
      </c>
      <c r="CS14" s="5">
        <v>1.11E-2</v>
      </c>
      <c r="CT14" s="2">
        <v>0</v>
      </c>
      <c r="CU14" s="2" t="s">
        <v>140</v>
      </c>
    </row>
    <row r="15" spans="1:99" s="2" customFormat="1" x14ac:dyDescent="0.25">
      <c r="A15" s="2" t="s">
        <v>217</v>
      </c>
      <c r="B15" s="2" t="s">
        <v>218</v>
      </c>
      <c r="C15" s="2" t="s">
        <v>219</v>
      </c>
      <c r="D15" s="2">
        <v>1949</v>
      </c>
      <c r="E15" s="2">
        <f t="shared" si="0"/>
        <v>66</v>
      </c>
      <c r="F15" s="2">
        <v>46</v>
      </c>
      <c r="G15" s="2">
        <v>65</v>
      </c>
      <c r="H15" s="2">
        <v>105000</v>
      </c>
      <c r="I15" s="2">
        <v>28218</v>
      </c>
      <c r="J15" s="2">
        <v>10169</v>
      </c>
      <c r="K15" s="2">
        <v>28218</v>
      </c>
      <c r="L15" s="2">
        <f t="shared" si="1"/>
        <v>1229173258.2</v>
      </c>
      <c r="M15" s="2">
        <v>819</v>
      </c>
      <c r="N15" s="2">
        <f t="shared" si="2"/>
        <v>35675640</v>
      </c>
      <c r="O15" s="2">
        <f t="shared" si="3"/>
        <v>1.2796875000000001</v>
      </c>
      <c r="P15" s="2">
        <f t="shared" si="4"/>
        <v>3314378.3400000003</v>
      </c>
      <c r="Q15" s="2">
        <f t="shared" si="5"/>
        <v>3.3143783400000002</v>
      </c>
      <c r="R15" s="2">
        <v>406</v>
      </c>
      <c r="S15" s="2">
        <f t="shared" si="6"/>
        <v>1051.53594</v>
      </c>
      <c r="T15" s="2">
        <f t="shared" si="7"/>
        <v>259840</v>
      </c>
      <c r="U15" s="2">
        <f t="shared" si="8"/>
        <v>11319280000</v>
      </c>
      <c r="V15" s="2">
        <v>87430.459281000003</v>
      </c>
      <c r="W15" s="2">
        <f t="shared" si="9"/>
        <v>26.648803988848801</v>
      </c>
      <c r="X15" s="2">
        <f t="shared" si="10"/>
        <v>16.558804405065715</v>
      </c>
      <c r="Y15" s="2">
        <f t="shared" si="11"/>
        <v>4.1292537564608809</v>
      </c>
      <c r="Z15" s="2">
        <f t="shared" si="12"/>
        <v>34.454133358224269</v>
      </c>
      <c r="AA15" s="2">
        <f t="shared" si="13"/>
        <v>2.1245519891165885</v>
      </c>
      <c r="AB15" s="2">
        <f t="shared" si="14"/>
        <v>2.2470086972754957</v>
      </c>
      <c r="AC15" s="2">
        <v>46</v>
      </c>
      <c r="AD15" s="2">
        <f t="shared" si="15"/>
        <v>0.74900289909183193</v>
      </c>
      <c r="AE15" s="2">
        <v>39.1723</v>
      </c>
      <c r="AF15" s="2">
        <f t="shared" si="16"/>
        <v>317.26495726495727</v>
      </c>
      <c r="AG15" s="2">
        <f t="shared" si="17"/>
        <v>0.51121182658066322</v>
      </c>
      <c r="AH15" s="2">
        <f t="shared" si="18"/>
        <v>0.26423583954756408</v>
      </c>
      <c r="AI15" s="2">
        <f t="shared" si="19"/>
        <v>442960623.10000002</v>
      </c>
      <c r="AJ15" s="2">
        <f t="shared" si="20"/>
        <v>12543258.120000001</v>
      </c>
      <c r="AK15" s="2">
        <f t="shared" si="21"/>
        <v>12.543258120000001</v>
      </c>
      <c r="AL15" s="2" t="s">
        <v>220</v>
      </c>
      <c r="AM15" s="2" t="s">
        <v>134</v>
      </c>
      <c r="AN15" s="2" t="s">
        <v>221</v>
      </c>
      <c r="AO15" s="2" t="s">
        <v>222</v>
      </c>
      <c r="AP15" s="2" t="s">
        <v>223</v>
      </c>
      <c r="AQ15" s="2" t="s">
        <v>224</v>
      </c>
      <c r="AR15" s="2" t="s">
        <v>225</v>
      </c>
      <c r="AS15" s="2">
        <v>3</v>
      </c>
      <c r="AT15" s="2" t="s">
        <v>226</v>
      </c>
      <c r="AU15" s="2" t="s">
        <v>227</v>
      </c>
      <c r="AV15" s="2">
        <v>4</v>
      </c>
      <c r="AW15" s="5">
        <v>47</v>
      </c>
      <c r="AX15" s="5">
        <v>47</v>
      </c>
      <c r="AY15" s="5">
        <v>6</v>
      </c>
      <c r="AZ15" s="5">
        <v>0.8</v>
      </c>
      <c r="BA15" s="2">
        <v>0</v>
      </c>
      <c r="BB15" s="2">
        <v>0</v>
      </c>
      <c r="BC15" s="5">
        <v>0.1</v>
      </c>
      <c r="BD15" s="2">
        <v>0</v>
      </c>
      <c r="BE15" s="5">
        <v>0.5</v>
      </c>
      <c r="BF15" s="2">
        <v>0</v>
      </c>
      <c r="BG15" s="2">
        <v>0</v>
      </c>
      <c r="BH15" s="2">
        <v>0</v>
      </c>
      <c r="BI15" s="5">
        <v>3.7</v>
      </c>
      <c r="BJ15" s="5">
        <v>16</v>
      </c>
      <c r="BK15" s="5">
        <v>1.8</v>
      </c>
      <c r="BL15" s="5">
        <v>75.599999999999994</v>
      </c>
      <c r="BM15" s="2">
        <v>0</v>
      </c>
      <c r="BN15" s="5">
        <v>1.5</v>
      </c>
      <c r="BO15" s="5">
        <v>1471</v>
      </c>
      <c r="BP15" s="5">
        <v>1092</v>
      </c>
      <c r="BQ15" s="5">
        <v>2</v>
      </c>
      <c r="BR15" s="5">
        <v>1</v>
      </c>
      <c r="BS15" s="5">
        <v>0.06</v>
      </c>
      <c r="BT15" s="5">
        <v>0.05</v>
      </c>
      <c r="BU15" s="5">
        <v>2426</v>
      </c>
      <c r="BV15" s="5">
        <v>2</v>
      </c>
      <c r="BW15" s="5">
        <v>0.1</v>
      </c>
      <c r="BX15" s="5">
        <v>74421</v>
      </c>
      <c r="BY15" s="5">
        <v>11384</v>
      </c>
      <c r="BZ15" s="5">
        <v>77</v>
      </c>
      <c r="CA15" s="5">
        <v>12</v>
      </c>
      <c r="CB15" s="5">
        <v>2.1800000000000002</v>
      </c>
      <c r="CC15" s="5">
        <v>0.35</v>
      </c>
      <c r="CD15" s="5">
        <v>4</v>
      </c>
      <c r="CE15" s="5">
        <v>3</v>
      </c>
      <c r="CF15" s="5">
        <v>48</v>
      </c>
      <c r="CG15" s="5">
        <v>31</v>
      </c>
      <c r="CH15" s="5">
        <v>15</v>
      </c>
      <c r="CI15" s="2">
        <v>0</v>
      </c>
      <c r="CJ15" s="2">
        <v>0</v>
      </c>
      <c r="CK15" s="5">
        <v>4</v>
      </c>
      <c r="CL15" s="2">
        <v>0</v>
      </c>
      <c r="CM15" s="5">
        <v>2</v>
      </c>
      <c r="CN15" s="5">
        <v>2</v>
      </c>
      <c r="CO15" s="5">
        <v>5</v>
      </c>
      <c r="CP15" s="5">
        <v>16</v>
      </c>
      <c r="CQ15" s="5">
        <v>23</v>
      </c>
      <c r="CR15" s="5">
        <v>48</v>
      </c>
      <c r="CS15" s="5">
        <v>6.4979999999999996E-2</v>
      </c>
      <c r="CT15" s="2">
        <v>0</v>
      </c>
      <c r="CU15" s="2" t="s">
        <v>140</v>
      </c>
    </row>
    <row r="16" spans="1:99" s="2" customFormat="1" x14ac:dyDescent="0.25">
      <c r="A16" s="2" t="s">
        <v>228</v>
      </c>
      <c r="B16" s="2" t="s">
        <v>229</v>
      </c>
      <c r="C16" s="2" t="s">
        <v>230</v>
      </c>
      <c r="D16" s="2">
        <v>1948</v>
      </c>
      <c r="E16" s="2">
        <f t="shared" si="0"/>
        <v>67</v>
      </c>
      <c r="F16" s="2">
        <v>118</v>
      </c>
      <c r="G16" s="2">
        <v>142</v>
      </c>
      <c r="H16" s="2">
        <v>5700</v>
      </c>
      <c r="I16" s="2">
        <v>75785</v>
      </c>
      <c r="J16" s="2">
        <v>67142</v>
      </c>
      <c r="K16" s="2">
        <v>75785</v>
      </c>
      <c r="L16" s="2">
        <f t="shared" si="1"/>
        <v>3301187021.5</v>
      </c>
      <c r="M16" s="2">
        <v>3299</v>
      </c>
      <c r="N16" s="2">
        <f t="shared" si="2"/>
        <v>143704440</v>
      </c>
      <c r="O16" s="2">
        <f t="shared" si="3"/>
        <v>5.1546875000000005</v>
      </c>
      <c r="P16" s="2">
        <f t="shared" si="4"/>
        <v>13350591.140000001</v>
      </c>
      <c r="Q16" s="2">
        <f t="shared" si="5"/>
        <v>13.350591140000001</v>
      </c>
      <c r="R16" s="2">
        <v>1810</v>
      </c>
      <c r="S16" s="2">
        <f t="shared" si="6"/>
        <v>4687.8818999999994</v>
      </c>
      <c r="T16" s="2">
        <f t="shared" si="7"/>
        <v>1158400</v>
      </c>
      <c r="U16" s="2">
        <f t="shared" si="8"/>
        <v>50462800000</v>
      </c>
      <c r="V16" s="2">
        <v>228298.33325</v>
      </c>
      <c r="W16" s="2">
        <f t="shared" si="9"/>
        <v>69.585331974599995</v>
      </c>
      <c r="X16" s="2">
        <f t="shared" si="10"/>
        <v>43.238334527550499</v>
      </c>
      <c r="Y16" s="2">
        <f t="shared" si="11"/>
        <v>5.3723258554769178</v>
      </c>
      <c r="Z16" s="2">
        <f t="shared" si="12"/>
        <v>22.972060024728535</v>
      </c>
      <c r="AA16" s="2">
        <f t="shared" si="13"/>
        <v>0.84021671631911421</v>
      </c>
      <c r="AB16" s="2">
        <f t="shared" si="14"/>
        <v>0.58403542435750511</v>
      </c>
      <c r="AC16" s="2">
        <v>118</v>
      </c>
      <c r="AD16" s="2">
        <f t="shared" si="15"/>
        <v>0.19467847478583503</v>
      </c>
      <c r="AE16" s="2">
        <v>132.38499999999999</v>
      </c>
      <c r="AF16" s="2">
        <f t="shared" si="16"/>
        <v>351.13670809336162</v>
      </c>
      <c r="AG16" s="2">
        <f t="shared" si="17"/>
        <v>0.1698283919972437</v>
      </c>
      <c r="AH16" s="2">
        <f t="shared" si="18"/>
        <v>0.16120336758132339</v>
      </c>
      <c r="AI16" s="2">
        <f t="shared" si="19"/>
        <v>2924698805.8000002</v>
      </c>
      <c r="AJ16" s="2">
        <f t="shared" si="20"/>
        <v>82818314.159999996</v>
      </c>
      <c r="AK16" s="2">
        <f t="shared" si="21"/>
        <v>82.81831416</v>
      </c>
      <c r="AL16" s="2" t="s">
        <v>231</v>
      </c>
      <c r="AM16" s="2" t="s">
        <v>134</v>
      </c>
      <c r="AN16" s="2" t="s">
        <v>232</v>
      </c>
      <c r="AO16" s="2" t="s">
        <v>233</v>
      </c>
      <c r="AP16" s="2" t="s">
        <v>234</v>
      </c>
      <c r="AQ16" s="2" t="s">
        <v>224</v>
      </c>
      <c r="AR16" s="2" t="s">
        <v>235</v>
      </c>
      <c r="AS16" s="2">
        <v>3</v>
      </c>
      <c r="AT16" s="2" t="s">
        <v>236</v>
      </c>
      <c r="AU16" s="2" t="s">
        <v>237</v>
      </c>
      <c r="AV16" s="2">
        <v>4</v>
      </c>
      <c r="AW16" s="5">
        <v>54</v>
      </c>
      <c r="AX16" s="5">
        <v>42</v>
      </c>
      <c r="AY16" s="5">
        <v>4</v>
      </c>
      <c r="AZ16" s="5">
        <v>0.7</v>
      </c>
      <c r="BA16" s="2">
        <v>0</v>
      </c>
      <c r="BB16" s="5">
        <v>0.1</v>
      </c>
      <c r="BC16" s="5">
        <v>0.2</v>
      </c>
      <c r="BD16" s="5">
        <v>0.1</v>
      </c>
      <c r="BE16" s="5">
        <v>0.5</v>
      </c>
      <c r="BF16" s="2">
        <v>0</v>
      </c>
      <c r="BG16" s="2">
        <v>0</v>
      </c>
      <c r="BH16" s="2">
        <v>0</v>
      </c>
      <c r="BI16" s="5">
        <v>4.8</v>
      </c>
      <c r="BJ16" s="5">
        <v>20.2</v>
      </c>
      <c r="BK16" s="5">
        <v>5.3</v>
      </c>
      <c r="BL16" s="5">
        <v>67.3</v>
      </c>
      <c r="BM16" s="2">
        <v>0</v>
      </c>
      <c r="BN16" s="5">
        <v>0.9</v>
      </c>
      <c r="BO16" s="5">
        <v>2425</v>
      </c>
      <c r="BP16" s="5">
        <v>2330</v>
      </c>
      <c r="BQ16" s="5">
        <v>1</v>
      </c>
      <c r="BR16" s="5">
        <v>1</v>
      </c>
      <c r="BS16" s="5">
        <v>0.02</v>
      </c>
      <c r="BT16" s="5">
        <v>0.02</v>
      </c>
      <c r="BU16" s="5">
        <v>4216</v>
      </c>
      <c r="BV16" s="5">
        <v>1</v>
      </c>
      <c r="BW16" s="5">
        <v>0.04</v>
      </c>
      <c r="BX16" s="5">
        <v>258562</v>
      </c>
      <c r="BY16" s="5">
        <v>38064</v>
      </c>
      <c r="BZ16" s="5">
        <v>62</v>
      </c>
      <c r="CA16" s="5">
        <v>9</v>
      </c>
      <c r="CB16" s="5">
        <v>2.25</v>
      </c>
      <c r="CC16" s="5">
        <v>0.34</v>
      </c>
      <c r="CD16" s="5">
        <v>9</v>
      </c>
      <c r="CE16" s="5">
        <v>8</v>
      </c>
      <c r="CF16" s="5">
        <v>47</v>
      </c>
      <c r="CG16" s="5">
        <v>29</v>
      </c>
      <c r="CH16" s="5">
        <v>15</v>
      </c>
      <c r="CI16" s="2">
        <v>0</v>
      </c>
      <c r="CJ16" s="2">
        <v>0</v>
      </c>
      <c r="CK16" s="5">
        <v>2</v>
      </c>
      <c r="CL16" s="2">
        <v>0</v>
      </c>
      <c r="CM16" s="5">
        <v>3</v>
      </c>
      <c r="CN16" s="5">
        <v>3</v>
      </c>
      <c r="CO16" s="5">
        <v>7</v>
      </c>
      <c r="CP16" s="5">
        <v>24</v>
      </c>
      <c r="CQ16" s="5">
        <v>17</v>
      </c>
      <c r="CR16" s="5">
        <v>35</v>
      </c>
      <c r="CS16" s="5">
        <v>0.21246000000000001</v>
      </c>
      <c r="CT16" s="5">
        <v>3.875E-2</v>
      </c>
      <c r="CU16" s="2" t="s">
        <v>140</v>
      </c>
    </row>
    <row r="17" spans="1:99" s="2" customFormat="1" x14ac:dyDescent="0.25">
      <c r="A17" s="2" t="s">
        <v>238</v>
      </c>
      <c r="C17" s="2" t="s">
        <v>239</v>
      </c>
      <c r="D17" s="2">
        <v>1952</v>
      </c>
      <c r="E17" s="2">
        <f t="shared" si="0"/>
        <v>63</v>
      </c>
      <c r="F17" s="2">
        <v>74</v>
      </c>
      <c r="G17" s="2">
        <v>110</v>
      </c>
      <c r="H17" s="2">
        <v>2930</v>
      </c>
      <c r="I17" s="2">
        <v>379636</v>
      </c>
      <c r="J17" s="2">
        <v>35535</v>
      </c>
      <c r="K17" s="2">
        <v>379636</v>
      </c>
      <c r="L17" s="2">
        <f t="shared" si="1"/>
        <v>16536906196.4</v>
      </c>
      <c r="M17" s="2">
        <v>2556</v>
      </c>
      <c r="N17" s="2">
        <f t="shared" si="2"/>
        <v>111339360</v>
      </c>
      <c r="O17" s="2">
        <f t="shared" si="3"/>
        <v>3.9937500000000004</v>
      </c>
      <c r="P17" s="2">
        <f t="shared" si="4"/>
        <v>10343774.16</v>
      </c>
      <c r="Q17" s="2">
        <f t="shared" si="5"/>
        <v>10.343774160000001</v>
      </c>
      <c r="R17" s="2">
        <v>1670</v>
      </c>
      <c r="S17" s="2">
        <f t="shared" si="6"/>
        <v>4325.2833000000001</v>
      </c>
      <c r="T17" s="2">
        <f t="shared" si="7"/>
        <v>1068800</v>
      </c>
      <c r="U17" s="2">
        <f t="shared" si="8"/>
        <v>46559600000</v>
      </c>
      <c r="V17" s="2">
        <v>278242.25135999999</v>
      </c>
      <c r="W17" s="2">
        <f t="shared" si="9"/>
        <v>84.808238214527989</v>
      </c>
      <c r="X17" s="2">
        <f t="shared" si="10"/>
        <v>52.697412954075844</v>
      </c>
      <c r="Y17" s="2">
        <f t="shared" si="11"/>
        <v>7.4386378842825049</v>
      </c>
      <c r="Z17" s="2">
        <f t="shared" si="12"/>
        <v>148.52704556950928</v>
      </c>
      <c r="AA17" s="2">
        <f t="shared" si="13"/>
        <v>1.9348602811019577</v>
      </c>
      <c r="AB17" s="2">
        <f t="shared" si="14"/>
        <v>6.0213667122774037</v>
      </c>
      <c r="AC17" s="2">
        <v>74</v>
      </c>
      <c r="AD17" s="2">
        <f t="shared" si="15"/>
        <v>2.0071222374258011</v>
      </c>
      <c r="AE17" s="2">
        <v>34.054400000000001</v>
      </c>
      <c r="AF17" s="2">
        <f t="shared" si="16"/>
        <v>418.15336463223787</v>
      </c>
      <c r="AG17" s="2">
        <f t="shared" si="17"/>
        <v>1.2474600049933369</v>
      </c>
      <c r="AH17" s="2">
        <f t="shared" si="18"/>
        <v>0.23598836858568689</v>
      </c>
      <c r="AI17" s="2">
        <f t="shared" si="19"/>
        <v>1547901046.5</v>
      </c>
      <c r="AJ17" s="2">
        <f t="shared" si="20"/>
        <v>43831711.799999997</v>
      </c>
      <c r="AK17" s="2">
        <f t="shared" si="21"/>
        <v>43.831711799999994</v>
      </c>
      <c r="AL17" s="2" t="s">
        <v>240</v>
      </c>
      <c r="AM17" s="2" t="s">
        <v>241</v>
      </c>
      <c r="AN17" s="2" t="s">
        <v>242</v>
      </c>
      <c r="AO17" s="2" t="s">
        <v>243</v>
      </c>
      <c r="AP17" s="2" t="s">
        <v>244</v>
      </c>
      <c r="AQ17" s="2" t="s">
        <v>245</v>
      </c>
      <c r="AR17" s="2" t="s">
        <v>246</v>
      </c>
      <c r="AS17" s="2">
        <v>3</v>
      </c>
      <c r="AT17" s="2" t="s">
        <v>247</v>
      </c>
      <c r="AU17" s="2" t="s">
        <v>248</v>
      </c>
      <c r="AV17" s="2">
        <v>6</v>
      </c>
      <c r="AW17" s="5">
        <v>55</v>
      </c>
      <c r="AX17" s="5">
        <v>40</v>
      </c>
      <c r="AY17" s="5">
        <v>5</v>
      </c>
      <c r="AZ17" s="5">
        <v>0.6</v>
      </c>
      <c r="BA17" s="5">
        <v>4.0999999999999996</v>
      </c>
      <c r="BB17" s="2">
        <v>0</v>
      </c>
      <c r="BC17" s="5">
        <v>0.1</v>
      </c>
      <c r="BD17" s="5">
        <v>0.1</v>
      </c>
      <c r="BE17" s="5">
        <v>0.2</v>
      </c>
      <c r="BF17" s="5">
        <v>0.9</v>
      </c>
      <c r="BG17" s="2">
        <v>0</v>
      </c>
      <c r="BH17" s="2">
        <v>0</v>
      </c>
      <c r="BI17" s="2">
        <v>0</v>
      </c>
      <c r="BJ17" s="5">
        <v>21.1</v>
      </c>
      <c r="BK17" s="5">
        <v>13.5</v>
      </c>
      <c r="BL17" s="5">
        <v>59.3</v>
      </c>
      <c r="BM17" s="2">
        <v>0</v>
      </c>
      <c r="BN17" s="2">
        <v>0</v>
      </c>
      <c r="BO17" s="5">
        <v>1158</v>
      </c>
      <c r="BP17" s="5">
        <v>601</v>
      </c>
      <c r="BQ17" s="2">
        <v>0</v>
      </c>
      <c r="BR17" s="2">
        <v>0</v>
      </c>
      <c r="BS17" s="5">
        <v>0.01</v>
      </c>
      <c r="BT17" s="5">
        <v>0.01</v>
      </c>
      <c r="BU17" s="5">
        <v>2482</v>
      </c>
      <c r="BV17" s="5">
        <v>1</v>
      </c>
      <c r="BW17" s="5">
        <v>0.02</v>
      </c>
      <c r="BX17" s="5">
        <v>29502</v>
      </c>
      <c r="BY17" s="5">
        <v>324</v>
      </c>
      <c r="BZ17" s="5">
        <v>6</v>
      </c>
      <c r="CA17" s="2">
        <v>0</v>
      </c>
      <c r="CB17" s="5">
        <v>1.1200000000000001</v>
      </c>
      <c r="CC17" s="5">
        <v>0.01</v>
      </c>
      <c r="CD17" s="5">
        <v>9</v>
      </c>
      <c r="CE17" s="5">
        <v>13</v>
      </c>
      <c r="CF17" s="5">
        <v>73</v>
      </c>
      <c r="CG17" s="5">
        <v>61</v>
      </c>
      <c r="CH17" s="5">
        <v>9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">
        <v>1</v>
      </c>
      <c r="CP17" s="5">
        <v>4</v>
      </c>
      <c r="CQ17" s="5">
        <v>8</v>
      </c>
      <c r="CR17" s="5">
        <v>22</v>
      </c>
      <c r="CS17" s="2">
        <v>0</v>
      </c>
      <c r="CT17" s="2">
        <v>0</v>
      </c>
      <c r="CU17" s="2" t="s">
        <v>140</v>
      </c>
    </row>
    <row r="18" spans="1:99" s="2" customFormat="1" x14ac:dyDescent="0.25">
      <c r="A18" s="2" t="s">
        <v>249</v>
      </c>
      <c r="B18" s="2" t="s">
        <v>250</v>
      </c>
      <c r="C18" s="2" t="s">
        <v>251</v>
      </c>
      <c r="D18" s="2">
        <v>1934</v>
      </c>
      <c r="E18" s="2">
        <f t="shared" si="0"/>
        <v>81</v>
      </c>
      <c r="F18" s="2">
        <v>0</v>
      </c>
      <c r="G18" s="2">
        <v>10</v>
      </c>
      <c r="H18" s="2">
        <v>0</v>
      </c>
      <c r="I18" s="2">
        <v>3962</v>
      </c>
      <c r="J18" s="2">
        <v>582</v>
      </c>
      <c r="K18" s="2">
        <v>3962</v>
      </c>
      <c r="L18" s="2">
        <f t="shared" si="1"/>
        <v>172584323.80000001</v>
      </c>
      <c r="M18" s="2">
        <v>339.1</v>
      </c>
      <c r="N18" s="2">
        <f t="shared" si="2"/>
        <v>14771196.000000002</v>
      </c>
      <c r="O18" s="2">
        <f t="shared" si="3"/>
        <v>0.52984375000000006</v>
      </c>
      <c r="P18" s="2">
        <f t="shared" si="4"/>
        <v>1372290.226</v>
      </c>
      <c r="Q18" s="2">
        <f t="shared" si="5"/>
        <v>1.3722902260000001</v>
      </c>
      <c r="R18" s="2">
        <v>79.8</v>
      </c>
      <c r="S18" s="2">
        <f t="shared" si="6"/>
        <v>206.68120199999998</v>
      </c>
      <c r="T18" s="2">
        <f t="shared" si="7"/>
        <v>51072</v>
      </c>
      <c r="U18" s="2">
        <f t="shared" si="8"/>
        <v>2224824000</v>
      </c>
      <c r="W18" s="2">
        <f t="shared" si="9"/>
        <v>0</v>
      </c>
      <c r="X18" s="2">
        <f t="shared" si="10"/>
        <v>0</v>
      </c>
      <c r="Y18" s="2">
        <f t="shared" si="11"/>
        <v>0</v>
      </c>
      <c r="Z18" s="2">
        <f t="shared" si="12"/>
        <v>11.683842242699914</v>
      </c>
      <c r="AA18" s="2">
        <f t="shared" si="13"/>
        <v>0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 t="s">
        <v>134</v>
      </c>
      <c r="AF18" s="2">
        <f t="shared" si="16"/>
        <v>150.61043939840755</v>
      </c>
      <c r="AG18" s="2">
        <f t="shared" si="17"/>
        <v>0.26941594947091491</v>
      </c>
      <c r="AH18" s="2">
        <f t="shared" si="18"/>
        <v>1.9115729369380092</v>
      </c>
      <c r="AI18" s="2">
        <f t="shared" si="19"/>
        <v>25351861.800000001</v>
      </c>
      <c r="AJ18" s="2">
        <f t="shared" si="20"/>
        <v>717885.36</v>
      </c>
      <c r="AK18" s="2">
        <f t="shared" si="21"/>
        <v>0.71788536000000003</v>
      </c>
      <c r="AL18" s="2" t="s">
        <v>134</v>
      </c>
      <c r="AM18" s="2" t="s">
        <v>134</v>
      </c>
      <c r="AN18" s="2" t="s">
        <v>134</v>
      </c>
      <c r="AO18" s="2" t="s">
        <v>134</v>
      </c>
      <c r="AP18" s="2" t="s">
        <v>134</v>
      </c>
      <c r="AQ18" s="2" t="s">
        <v>134</v>
      </c>
      <c r="AR18" s="2" t="s">
        <v>134</v>
      </c>
      <c r="AS18" s="2">
        <v>0</v>
      </c>
      <c r="AT18" s="2" t="s">
        <v>134</v>
      </c>
      <c r="AU18" s="2" t="s">
        <v>134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140</v>
      </c>
    </row>
    <row r="19" spans="1:99" s="2" customFormat="1" x14ac:dyDescent="0.25">
      <c r="A19" s="2" t="s">
        <v>252</v>
      </c>
      <c r="C19" s="2" t="s">
        <v>253</v>
      </c>
      <c r="D19" s="2">
        <v>1920</v>
      </c>
      <c r="E19" s="2">
        <f t="shared" si="0"/>
        <v>95</v>
      </c>
      <c r="F19" s="2">
        <v>0</v>
      </c>
      <c r="G19" s="2">
        <v>35</v>
      </c>
      <c r="H19" s="2">
        <v>2000</v>
      </c>
      <c r="I19" s="2">
        <v>7646</v>
      </c>
      <c r="J19" s="2">
        <v>2337</v>
      </c>
      <c r="K19" s="2">
        <v>7646</v>
      </c>
      <c r="L19" s="2">
        <f t="shared" si="1"/>
        <v>333058995.40000004</v>
      </c>
      <c r="M19" s="2">
        <v>326.60000000000002</v>
      </c>
      <c r="N19" s="2">
        <f t="shared" si="2"/>
        <v>14226696.000000002</v>
      </c>
      <c r="O19" s="2">
        <f t="shared" si="3"/>
        <v>0.51031250000000006</v>
      </c>
      <c r="P19" s="2">
        <f t="shared" si="4"/>
        <v>1321704.476</v>
      </c>
      <c r="Q19" s="2">
        <f t="shared" si="5"/>
        <v>1.3217044760000001</v>
      </c>
      <c r="R19" s="2">
        <v>534</v>
      </c>
      <c r="S19" s="2">
        <f t="shared" si="6"/>
        <v>1383.0546599999998</v>
      </c>
      <c r="T19" s="2">
        <f t="shared" si="7"/>
        <v>341760</v>
      </c>
      <c r="U19" s="2">
        <f t="shared" si="8"/>
        <v>14887920000</v>
      </c>
      <c r="V19" s="2">
        <v>51281.886033000002</v>
      </c>
      <c r="W19" s="2">
        <f t="shared" si="9"/>
        <v>15.6307188628584</v>
      </c>
      <c r="X19" s="2">
        <f t="shared" si="10"/>
        <v>9.7124815233340023</v>
      </c>
      <c r="Y19" s="2">
        <f t="shared" si="11"/>
        <v>3.8353646634073155</v>
      </c>
      <c r="Z19" s="2">
        <f t="shared" si="12"/>
        <v>23.410846439679318</v>
      </c>
      <c r="AA19" s="2">
        <f t="shared" si="13"/>
        <v>5.4223572479228741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>
        <v>19.6416</v>
      </c>
      <c r="AF19" s="2">
        <f t="shared" si="16"/>
        <v>1046.4176362522962</v>
      </c>
      <c r="AG19" s="2">
        <f t="shared" si="17"/>
        <v>0.55006060099979037</v>
      </c>
      <c r="AH19" s="2">
        <f t="shared" si="18"/>
        <v>0.45850443015006132</v>
      </c>
      <c r="AI19" s="2">
        <f t="shared" si="19"/>
        <v>101799486.3</v>
      </c>
      <c r="AJ19" s="2">
        <f t="shared" si="20"/>
        <v>2882642.7600000002</v>
      </c>
      <c r="AK19" s="2">
        <f t="shared" si="21"/>
        <v>2.8826427600000004</v>
      </c>
      <c r="AL19" s="2" t="s">
        <v>254</v>
      </c>
      <c r="AM19" s="2" t="s">
        <v>134</v>
      </c>
      <c r="AN19" s="2" t="s">
        <v>134</v>
      </c>
      <c r="AO19" s="2" t="s">
        <v>255</v>
      </c>
      <c r="AP19" s="2" t="s">
        <v>256</v>
      </c>
      <c r="AQ19" s="2" t="s">
        <v>257</v>
      </c>
      <c r="AR19" s="2" t="s">
        <v>258</v>
      </c>
      <c r="AS19" s="2">
        <v>1</v>
      </c>
      <c r="AT19" s="2" t="s">
        <v>259</v>
      </c>
      <c r="AU19" s="2" t="s">
        <v>260</v>
      </c>
      <c r="AV19" s="2">
        <v>5</v>
      </c>
      <c r="AW19" s="5">
        <v>58</v>
      </c>
      <c r="AX19" s="5">
        <v>40</v>
      </c>
      <c r="AY19" s="5">
        <v>2</v>
      </c>
      <c r="AZ19" s="5">
        <v>1</v>
      </c>
      <c r="BA19" s="5">
        <v>5.8</v>
      </c>
      <c r="BB19" s="2">
        <v>0</v>
      </c>
      <c r="BC19" s="5">
        <v>0.1</v>
      </c>
      <c r="BD19" s="2">
        <v>0</v>
      </c>
      <c r="BE19" s="5">
        <v>0.2</v>
      </c>
      <c r="BF19" s="5">
        <v>0.8</v>
      </c>
      <c r="BG19" s="2">
        <v>0</v>
      </c>
      <c r="BH19" s="2">
        <v>0</v>
      </c>
      <c r="BI19" s="2">
        <v>0</v>
      </c>
      <c r="BJ19" s="5">
        <v>39</v>
      </c>
      <c r="BK19" s="5">
        <v>0.6</v>
      </c>
      <c r="BL19" s="5">
        <v>52.6</v>
      </c>
      <c r="BM19" s="2">
        <v>0</v>
      </c>
      <c r="BN19" s="2">
        <v>0</v>
      </c>
      <c r="BO19" s="5">
        <v>7313</v>
      </c>
      <c r="BP19" s="5">
        <v>3208</v>
      </c>
      <c r="BQ19" s="5">
        <v>4</v>
      </c>
      <c r="BR19" s="5">
        <v>2</v>
      </c>
      <c r="BS19" s="5">
        <v>0.17</v>
      </c>
      <c r="BT19" s="5">
        <v>7.0000000000000007E-2</v>
      </c>
      <c r="BU19" s="5">
        <v>9390</v>
      </c>
      <c r="BV19" s="5">
        <v>5</v>
      </c>
      <c r="BW19" s="5">
        <v>0.21</v>
      </c>
      <c r="BX19" s="5">
        <v>213449</v>
      </c>
      <c r="BY19" s="5">
        <v>32246</v>
      </c>
      <c r="BZ19" s="5">
        <v>111</v>
      </c>
      <c r="CA19" s="5">
        <v>17</v>
      </c>
      <c r="CB19" s="5">
        <v>12.17</v>
      </c>
      <c r="CC19" s="5">
        <v>1.92</v>
      </c>
      <c r="CD19" s="5">
        <v>3</v>
      </c>
      <c r="CE19" s="5">
        <v>2</v>
      </c>
      <c r="CF19" s="5">
        <v>69</v>
      </c>
      <c r="CG19" s="5">
        <v>48</v>
      </c>
      <c r="CH19" s="5">
        <v>12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">
        <v>9</v>
      </c>
      <c r="CP19" s="5">
        <v>33</v>
      </c>
      <c r="CQ19" s="5">
        <v>7</v>
      </c>
      <c r="CR19" s="5">
        <v>17</v>
      </c>
      <c r="CS19" s="2">
        <v>0</v>
      </c>
      <c r="CT19" s="2">
        <v>0</v>
      </c>
      <c r="CU19" s="2" t="s">
        <v>140</v>
      </c>
    </row>
    <row r="20" spans="1:99" s="2" customFormat="1" x14ac:dyDescent="0.25">
      <c r="A20" s="2" t="s">
        <v>261</v>
      </c>
      <c r="C20" s="2" t="s">
        <v>262</v>
      </c>
      <c r="D20" s="2">
        <v>1936</v>
      </c>
      <c r="E20" s="2">
        <f t="shared" si="0"/>
        <v>79</v>
      </c>
      <c r="F20" s="2">
        <v>0</v>
      </c>
      <c r="G20" s="2">
        <v>20.5</v>
      </c>
      <c r="H20" s="2">
        <v>0</v>
      </c>
      <c r="I20" s="2">
        <v>3720</v>
      </c>
      <c r="J20" s="2">
        <v>1550</v>
      </c>
      <c r="K20" s="2">
        <v>3720</v>
      </c>
      <c r="L20" s="2">
        <f t="shared" si="1"/>
        <v>162042828</v>
      </c>
      <c r="M20" s="2">
        <v>253</v>
      </c>
      <c r="N20" s="2">
        <f t="shared" si="2"/>
        <v>11020680</v>
      </c>
      <c r="O20" s="2">
        <f t="shared" si="3"/>
        <v>0.39531250000000001</v>
      </c>
      <c r="P20" s="2">
        <f t="shared" si="4"/>
        <v>1023855.5800000001</v>
      </c>
      <c r="Q20" s="2">
        <f t="shared" si="5"/>
        <v>1.02385558</v>
      </c>
      <c r="R20" s="2">
        <v>22</v>
      </c>
      <c r="S20" s="2">
        <f t="shared" si="6"/>
        <v>56.979779999999998</v>
      </c>
      <c r="T20" s="2">
        <f t="shared" si="7"/>
        <v>14080</v>
      </c>
      <c r="U20" s="2">
        <f t="shared" si="8"/>
        <v>613360000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14.703523557530024</v>
      </c>
      <c r="AA20" s="2">
        <f t="shared" si="13"/>
        <v>0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134</v>
      </c>
      <c r="AF20" s="2">
        <f t="shared" si="16"/>
        <v>55.652173913043477</v>
      </c>
      <c r="AG20" s="2">
        <f t="shared" si="17"/>
        <v>0.39252079884909191</v>
      </c>
      <c r="AH20" s="2">
        <f t="shared" si="18"/>
        <v>0.53551900889902893</v>
      </c>
      <c r="AI20" s="2">
        <f t="shared" si="19"/>
        <v>67517845</v>
      </c>
      <c r="AJ20" s="2">
        <f t="shared" si="20"/>
        <v>1911894</v>
      </c>
      <c r="AK20" s="2">
        <f t="shared" si="21"/>
        <v>1.911894</v>
      </c>
      <c r="AL20" s="2" t="s">
        <v>134</v>
      </c>
      <c r="AM20" s="2" t="s">
        <v>134</v>
      </c>
      <c r="AN20" s="2" t="s">
        <v>134</v>
      </c>
      <c r="AO20" s="2" t="s">
        <v>134</v>
      </c>
      <c r="AP20" s="2" t="s">
        <v>134</v>
      </c>
      <c r="AQ20" s="2" t="s">
        <v>134</v>
      </c>
      <c r="AR20" s="2" t="s">
        <v>134</v>
      </c>
      <c r="AS20" s="2">
        <v>0</v>
      </c>
      <c r="AT20" s="2" t="s">
        <v>134</v>
      </c>
      <c r="AU20" s="2" t="s">
        <v>134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140</v>
      </c>
    </row>
    <row r="21" spans="1:99" s="2" customFormat="1" x14ac:dyDescent="0.25">
      <c r="A21" s="2" t="s">
        <v>263</v>
      </c>
      <c r="B21" s="2" t="s">
        <v>264</v>
      </c>
      <c r="C21" s="2" t="s">
        <v>265</v>
      </c>
      <c r="D21" s="2">
        <v>1950</v>
      </c>
      <c r="E21" s="2">
        <f t="shared" si="0"/>
        <v>65</v>
      </c>
      <c r="F21" s="2">
        <v>55</v>
      </c>
      <c r="G21" s="2">
        <v>60</v>
      </c>
      <c r="H21" s="2">
        <v>126000</v>
      </c>
      <c r="I21" s="2">
        <v>156000</v>
      </c>
      <c r="J21" s="2">
        <v>69500</v>
      </c>
      <c r="K21" s="2">
        <v>156000</v>
      </c>
      <c r="L21" s="2">
        <f t="shared" si="1"/>
        <v>6795344400</v>
      </c>
      <c r="M21" s="2">
        <v>5470</v>
      </c>
      <c r="N21" s="2">
        <f t="shared" si="2"/>
        <v>238273200</v>
      </c>
      <c r="O21" s="2">
        <f t="shared" si="3"/>
        <v>8.546875</v>
      </c>
      <c r="P21" s="2">
        <f t="shared" si="4"/>
        <v>22136324.199999999</v>
      </c>
      <c r="Q21" s="2">
        <f t="shared" si="5"/>
        <v>22.136324200000001</v>
      </c>
      <c r="R21" s="2">
        <v>8078</v>
      </c>
      <c r="S21" s="2">
        <f t="shared" si="6"/>
        <v>20921.939219999997</v>
      </c>
      <c r="T21" s="2">
        <f t="shared" si="7"/>
        <v>5169920</v>
      </c>
      <c r="U21" s="2">
        <f t="shared" si="8"/>
        <v>225214640000</v>
      </c>
      <c r="V21" s="2">
        <v>429878.54304000002</v>
      </c>
      <c r="W21" s="2">
        <f t="shared" si="9"/>
        <v>131.02697991859199</v>
      </c>
      <c r="X21" s="2">
        <f t="shared" si="10"/>
        <v>81.416416780517764</v>
      </c>
      <c r="Y21" s="2">
        <f t="shared" si="11"/>
        <v>7.8560252157578434</v>
      </c>
      <c r="Z21" s="2">
        <f t="shared" si="12"/>
        <v>28.519130141367135</v>
      </c>
      <c r="AA21" s="2">
        <f t="shared" si="13"/>
        <v>1.5284238792671514</v>
      </c>
      <c r="AB21" s="2">
        <f t="shared" si="14"/>
        <v>1.555588916801844</v>
      </c>
      <c r="AC21" s="2">
        <v>55</v>
      </c>
      <c r="AD21" s="2">
        <f t="shared" si="15"/>
        <v>0.51852963893394788</v>
      </c>
      <c r="AE21" s="2">
        <v>1.0129999999999999</v>
      </c>
      <c r="AF21" s="2">
        <f t="shared" si="16"/>
        <v>945.14076782449729</v>
      </c>
      <c r="AG21" s="2">
        <f t="shared" si="17"/>
        <v>0.16373598047798754</v>
      </c>
      <c r="AH21" s="2">
        <f t="shared" si="18"/>
        <v>0.25821923490490611</v>
      </c>
      <c r="AI21" s="2">
        <f t="shared" si="19"/>
        <v>3027413050</v>
      </c>
      <c r="AJ21" s="2">
        <f t="shared" si="20"/>
        <v>85726860</v>
      </c>
      <c r="AK21" s="2">
        <f t="shared" si="21"/>
        <v>85.726860000000002</v>
      </c>
      <c r="AL21" s="2" t="s">
        <v>266</v>
      </c>
      <c r="AM21" s="2" t="s">
        <v>134</v>
      </c>
      <c r="AN21" s="2" t="s">
        <v>267</v>
      </c>
      <c r="AO21" s="2" t="s">
        <v>268</v>
      </c>
      <c r="AP21" s="2" t="s">
        <v>269</v>
      </c>
      <c r="AQ21" s="2" t="s">
        <v>270</v>
      </c>
      <c r="AR21" s="2" t="s">
        <v>137</v>
      </c>
      <c r="AS21" s="2">
        <v>1</v>
      </c>
      <c r="AT21" s="2" t="s">
        <v>271</v>
      </c>
      <c r="AU21" s="2" t="s">
        <v>272</v>
      </c>
      <c r="AV21" s="2">
        <v>6</v>
      </c>
      <c r="AW21" s="5">
        <v>0</v>
      </c>
      <c r="AX21" s="5">
        <v>88</v>
      </c>
      <c r="AY21" s="5">
        <v>13</v>
      </c>
      <c r="AZ21" s="5">
        <v>0.3</v>
      </c>
      <c r="BA21" s="5">
        <v>8.1</v>
      </c>
      <c r="BB21" s="2">
        <v>0</v>
      </c>
      <c r="BC21" s="2">
        <v>0</v>
      </c>
      <c r="BD21" s="2">
        <v>0</v>
      </c>
      <c r="BE21" s="5">
        <v>0.2</v>
      </c>
      <c r="BF21" s="5">
        <v>0.1</v>
      </c>
      <c r="BG21" s="2">
        <v>0</v>
      </c>
      <c r="BH21" s="2">
        <v>0</v>
      </c>
      <c r="BI21" s="2">
        <v>0</v>
      </c>
      <c r="BJ21" s="5">
        <v>0.6</v>
      </c>
      <c r="BK21" s="5">
        <v>11.2</v>
      </c>
      <c r="BL21" s="5">
        <v>79.5</v>
      </c>
      <c r="BM21" s="2">
        <v>0</v>
      </c>
      <c r="BN21" s="2">
        <v>0</v>
      </c>
      <c r="BO21" s="5">
        <v>94</v>
      </c>
      <c r="BP21" s="5">
        <v>21</v>
      </c>
      <c r="BQ21" s="5">
        <v>3</v>
      </c>
      <c r="BR21" s="5">
        <v>1</v>
      </c>
      <c r="BS21" s="5">
        <v>0.12</v>
      </c>
      <c r="BT21" s="5">
        <v>0.03</v>
      </c>
      <c r="BU21" s="5">
        <v>216</v>
      </c>
      <c r="BV21" s="5">
        <v>6</v>
      </c>
      <c r="BW21" s="5">
        <v>0.28000000000000003</v>
      </c>
      <c r="BX21" s="5">
        <v>6971</v>
      </c>
      <c r="BY21" s="5">
        <v>552</v>
      </c>
      <c r="BZ21" s="5">
        <v>205</v>
      </c>
      <c r="CA21" s="5">
        <v>16</v>
      </c>
      <c r="CB21" s="5">
        <v>8.4</v>
      </c>
      <c r="CC21" s="5">
        <v>0.67</v>
      </c>
      <c r="CD21" s="5">
        <v>1</v>
      </c>
      <c r="CE21" s="5">
        <v>2</v>
      </c>
      <c r="CF21" s="5">
        <v>82</v>
      </c>
      <c r="CG21" s="5">
        <v>79</v>
      </c>
      <c r="CH21" s="5">
        <v>11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5">
        <v>6</v>
      </c>
      <c r="CR21" s="5">
        <v>19</v>
      </c>
      <c r="CS21" s="2">
        <v>0</v>
      </c>
      <c r="CT21" s="2">
        <v>0</v>
      </c>
      <c r="CU21" s="2" t="s">
        <v>140</v>
      </c>
    </row>
    <row r="22" spans="1:99" s="2" customFormat="1" x14ac:dyDescent="0.25">
      <c r="A22" s="2" t="s">
        <v>273</v>
      </c>
      <c r="B22" s="2" t="s">
        <v>274</v>
      </c>
      <c r="C22" s="2" t="s">
        <v>275</v>
      </c>
      <c r="D22" s="2">
        <v>1950</v>
      </c>
      <c r="E22" s="2">
        <f t="shared" si="0"/>
        <v>65</v>
      </c>
      <c r="F22" s="2">
        <v>62</v>
      </c>
      <c r="G22" s="2">
        <v>72</v>
      </c>
      <c r="H22" s="2">
        <v>23500</v>
      </c>
      <c r="I22" s="2">
        <v>7000</v>
      </c>
      <c r="J22" s="2">
        <v>3550</v>
      </c>
      <c r="K22" s="2">
        <v>7000</v>
      </c>
      <c r="L22" s="2">
        <f t="shared" si="1"/>
        <v>304919300</v>
      </c>
      <c r="M22" s="2">
        <v>290</v>
      </c>
      <c r="N22" s="2">
        <f t="shared" si="2"/>
        <v>12632400</v>
      </c>
      <c r="O22" s="2">
        <f t="shared" si="3"/>
        <v>0.453125</v>
      </c>
      <c r="P22" s="2">
        <f t="shared" si="4"/>
        <v>1173589.4000000001</v>
      </c>
      <c r="Q22" s="2">
        <f t="shared" si="5"/>
        <v>1.1735894</v>
      </c>
      <c r="R22" s="2">
        <v>226</v>
      </c>
      <c r="S22" s="2">
        <f t="shared" si="6"/>
        <v>585.33773999999994</v>
      </c>
      <c r="T22" s="2">
        <f t="shared" si="7"/>
        <v>144640</v>
      </c>
      <c r="U22" s="2">
        <f t="shared" si="8"/>
        <v>6300880000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24.13787562141794</v>
      </c>
      <c r="AA22" s="2">
        <f t="shared" si="13"/>
        <v>0</v>
      </c>
      <c r="AB22" s="2">
        <f t="shared" si="14"/>
        <v>1.167961723616997</v>
      </c>
      <c r="AC22" s="2">
        <v>62</v>
      </c>
      <c r="AD22" s="2">
        <f t="shared" si="15"/>
        <v>0.38932057453899904</v>
      </c>
      <c r="AE22" s="2" t="s">
        <v>134</v>
      </c>
      <c r="AF22" s="2">
        <f t="shared" si="16"/>
        <v>498.75862068965517</v>
      </c>
      <c r="AG22" s="2">
        <f t="shared" si="17"/>
        <v>0.60186842356158887</v>
      </c>
      <c r="AH22" s="2">
        <f t="shared" si="18"/>
        <v>0.26801290931371546</v>
      </c>
      <c r="AI22" s="2">
        <f t="shared" si="19"/>
        <v>154637645</v>
      </c>
      <c r="AJ22" s="2">
        <f t="shared" si="20"/>
        <v>4378854</v>
      </c>
      <c r="AK22" s="2">
        <f t="shared" si="21"/>
        <v>4.3788539999999996</v>
      </c>
      <c r="AL22" s="2" t="s">
        <v>134</v>
      </c>
      <c r="AM22" s="2" t="s">
        <v>134</v>
      </c>
      <c r="AN22" s="2" t="s">
        <v>134</v>
      </c>
      <c r="AO22" s="2" t="s">
        <v>134</v>
      </c>
      <c r="AP22" s="2" t="s">
        <v>134</v>
      </c>
      <c r="AQ22" s="2" t="s">
        <v>134</v>
      </c>
      <c r="AR22" s="2" t="s">
        <v>134</v>
      </c>
      <c r="AS22" s="2">
        <v>0</v>
      </c>
      <c r="AT22" s="2" t="s">
        <v>134</v>
      </c>
      <c r="AU22" s="2" t="s">
        <v>134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140</v>
      </c>
    </row>
    <row r="23" spans="1:99" s="2" customFormat="1" x14ac:dyDescent="0.25">
      <c r="A23" s="2" t="s">
        <v>276</v>
      </c>
      <c r="C23" s="2" t="s">
        <v>277</v>
      </c>
      <c r="D23" s="2">
        <v>1935</v>
      </c>
      <c r="E23" s="2">
        <f t="shared" si="0"/>
        <v>80</v>
      </c>
      <c r="F23" s="2">
        <v>0</v>
      </c>
      <c r="G23" s="2">
        <v>10</v>
      </c>
      <c r="H23" s="2">
        <v>1650</v>
      </c>
      <c r="I23" s="2">
        <v>8828</v>
      </c>
      <c r="J23" s="2">
        <v>6829</v>
      </c>
      <c r="K23" s="2">
        <v>8828</v>
      </c>
      <c r="L23" s="2">
        <f t="shared" si="1"/>
        <v>384546797.19999999</v>
      </c>
      <c r="M23" s="2">
        <v>979</v>
      </c>
      <c r="N23" s="2">
        <f t="shared" si="2"/>
        <v>42645240</v>
      </c>
      <c r="O23" s="2">
        <f t="shared" si="3"/>
        <v>1.5296875000000001</v>
      </c>
      <c r="P23" s="2">
        <f t="shared" si="4"/>
        <v>3961875.94</v>
      </c>
      <c r="Q23" s="2">
        <f t="shared" si="5"/>
        <v>3.9618759400000001</v>
      </c>
      <c r="R23" s="2">
        <v>615</v>
      </c>
      <c r="S23" s="2">
        <f t="shared" si="6"/>
        <v>1592.84385</v>
      </c>
      <c r="T23" s="2">
        <f t="shared" si="7"/>
        <v>393600</v>
      </c>
      <c r="U23" s="2">
        <f t="shared" si="8"/>
        <v>17146200000</v>
      </c>
      <c r="V23" s="2">
        <v>30338.777152999999</v>
      </c>
      <c r="W23" s="2">
        <f t="shared" si="9"/>
        <v>9.2472592762343986</v>
      </c>
      <c r="X23" s="2">
        <f t="shared" si="10"/>
        <v>5.7459823601152822</v>
      </c>
      <c r="Y23" s="2">
        <f t="shared" si="11"/>
        <v>1.3105617535781682</v>
      </c>
      <c r="Z23" s="2">
        <f t="shared" si="12"/>
        <v>9.0173439567933027</v>
      </c>
      <c r="AA23" s="2">
        <f t="shared" si="13"/>
        <v>1.0978014745835298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>
        <v>40.306199999999997</v>
      </c>
      <c r="AF23" s="2">
        <f t="shared" si="16"/>
        <v>402.0429009193054</v>
      </c>
      <c r="AG23" s="2">
        <f t="shared" si="17"/>
        <v>0.12237390047426597</v>
      </c>
      <c r="AH23" s="2">
        <f t="shared" si="18"/>
        <v>0.47033971029956029</v>
      </c>
      <c r="AI23" s="2">
        <f t="shared" si="19"/>
        <v>297470557.10000002</v>
      </c>
      <c r="AJ23" s="2">
        <f t="shared" si="20"/>
        <v>8423434.9199999999</v>
      </c>
      <c r="AK23" s="2">
        <f t="shared" si="21"/>
        <v>8.42343492</v>
      </c>
      <c r="AL23" s="2" t="s">
        <v>278</v>
      </c>
      <c r="AM23" s="2" t="s">
        <v>134</v>
      </c>
      <c r="AN23" s="2" t="s">
        <v>279</v>
      </c>
      <c r="AO23" s="2" t="s">
        <v>280</v>
      </c>
      <c r="AP23" s="2" t="s">
        <v>281</v>
      </c>
      <c r="AQ23" s="2" t="s">
        <v>282</v>
      </c>
      <c r="AR23" s="2" t="s">
        <v>225</v>
      </c>
      <c r="AS23" s="2">
        <v>2</v>
      </c>
      <c r="AT23" s="2" t="s">
        <v>283</v>
      </c>
      <c r="AU23" s="2" t="s">
        <v>284</v>
      </c>
      <c r="AV23" s="2">
        <v>6</v>
      </c>
      <c r="AW23" s="5">
        <v>70</v>
      </c>
      <c r="AX23" s="5">
        <v>27</v>
      </c>
      <c r="AY23" s="5">
        <v>3</v>
      </c>
      <c r="AZ23" s="5">
        <v>1.1000000000000001</v>
      </c>
      <c r="BA23" s="5">
        <v>2.4</v>
      </c>
      <c r="BB23" s="5">
        <v>0.1</v>
      </c>
      <c r="BC23" s="5">
        <v>0.2</v>
      </c>
      <c r="BD23" s="2">
        <v>0</v>
      </c>
      <c r="BE23" s="5">
        <v>0.6</v>
      </c>
      <c r="BF23" s="5">
        <v>0.1</v>
      </c>
      <c r="BG23" s="2">
        <v>0</v>
      </c>
      <c r="BH23" s="2">
        <v>0</v>
      </c>
      <c r="BI23" s="2">
        <v>0</v>
      </c>
      <c r="BJ23" s="5">
        <v>30.1</v>
      </c>
      <c r="BK23" s="5">
        <v>0.7</v>
      </c>
      <c r="BL23" s="5">
        <v>64.400000000000006</v>
      </c>
      <c r="BM23" s="2">
        <v>0</v>
      </c>
      <c r="BN23" s="5">
        <v>0.4</v>
      </c>
      <c r="BO23" s="5">
        <v>1138</v>
      </c>
      <c r="BP23" s="5">
        <v>861</v>
      </c>
      <c r="BQ23" s="2">
        <v>0</v>
      </c>
      <c r="BR23" s="2">
        <v>0</v>
      </c>
      <c r="BS23" s="5">
        <v>0.02</v>
      </c>
      <c r="BT23" s="5">
        <v>0.01</v>
      </c>
      <c r="BU23" s="5">
        <v>2095</v>
      </c>
      <c r="BV23" s="5">
        <v>1</v>
      </c>
      <c r="BW23" s="5">
        <v>0.04</v>
      </c>
      <c r="BX23" s="5">
        <v>245293</v>
      </c>
      <c r="BY23" s="5">
        <v>37815</v>
      </c>
      <c r="BZ23" s="5">
        <v>98</v>
      </c>
      <c r="CA23" s="5">
        <v>15</v>
      </c>
      <c r="CB23" s="5">
        <v>6.79</v>
      </c>
      <c r="CC23" s="5">
        <v>1.1000000000000001</v>
      </c>
      <c r="CD23" s="5">
        <v>2</v>
      </c>
      <c r="CE23" s="5">
        <v>2</v>
      </c>
      <c r="CF23" s="5">
        <v>74</v>
      </c>
      <c r="CG23" s="5">
        <v>56</v>
      </c>
      <c r="CH23" s="5">
        <v>11</v>
      </c>
      <c r="CI23" s="2">
        <v>0</v>
      </c>
      <c r="CJ23" s="2">
        <v>0</v>
      </c>
      <c r="CK23" s="5">
        <v>1</v>
      </c>
      <c r="CL23" s="2">
        <v>0</v>
      </c>
      <c r="CM23" s="2">
        <v>0</v>
      </c>
      <c r="CN23" s="2">
        <v>0</v>
      </c>
      <c r="CO23" s="5">
        <v>7</v>
      </c>
      <c r="CP23" s="5">
        <v>28</v>
      </c>
      <c r="CQ23" s="5">
        <v>5</v>
      </c>
      <c r="CR23" s="5">
        <v>14</v>
      </c>
      <c r="CS23" s="2">
        <v>0</v>
      </c>
      <c r="CT23" s="2">
        <v>0</v>
      </c>
      <c r="CU23" s="2" t="s">
        <v>140</v>
      </c>
    </row>
    <row r="24" spans="1:99" s="2" customFormat="1" x14ac:dyDescent="0.25">
      <c r="A24" s="2" t="s">
        <v>285</v>
      </c>
      <c r="C24" s="2" t="s">
        <v>286</v>
      </c>
      <c r="D24" s="2">
        <v>1935</v>
      </c>
      <c r="E24" s="2">
        <f t="shared" si="0"/>
        <v>80</v>
      </c>
      <c r="F24" s="2">
        <v>0</v>
      </c>
      <c r="G24" s="2">
        <v>13.7</v>
      </c>
      <c r="H24" s="2">
        <v>3443.5</v>
      </c>
      <c r="I24" s="2">
        <v>64000</v>
      </c>
      <c r="J24" s="2">
        <v>46286</v>
      </c>
      <c r="K24" s="2">
        <v>64000</v>
      </c>
      <c r="L24" s="2">
        <f t="shared" si="1"/>
        <v>2787833600</v>
      </c>
      <c r="M24" s="2">
        <v>4713</v>
      </c>
      <c r="N24" s="2">
        <f t="shared" si="2"/>
        <v>205298280</v>
      </c>
      <c r="O24" s="2">
        <f t="shared" si="3"/>
        <v>7.3640625000000002</v>
      </c>
      <c r="P24" s="2">
        <f t="shared" si="4"/>
        <v>19072851.18</v>
      </c>
      <c r="Q24" s="2">
        <f t="shared" si="5"/>
        <v>19.072851180000001</v>
      </c>
      <c r="R24" s="2">
        <v>495</v>
      </c>
      <c r="S24" s="2">
        <f t="shared" si="6"/>
        <v>1282.0450499999999</v>
      </c>
      <c r="T24" s="2">
        <f t="shared" si="7"/>
        <v>316800</v>
      </c>
      <c r="U24" s="2">
        <f t="shared" si="8"/>
        <v>13800600000</v>
      </c>
      <c r="V24" s="2">
        <v>294699.26806999999</v>
      </c>
      <c r="W24" s="2">
        <f t="shared" si="9"/>
        <v>89.824336907735997</v>
      </c>
      <c r="X24" s="2">
        <f t="shared" si="10"/>
        <v>55.814273176849582</v>
      </c>
      <c r="Y24" s="2">
        <f t="shared" si="11"/>
        <v>5.8020451089439291</v>
      </c>
      <c r="Z24" s="2">
        <f t="shared" si="12"/>
        <v>13.579429890985935</v>
      </c>
      <c r="AA24" s="2">
        <f t="shared" si="13"/>
        <v>1.5733025869386155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>
        <v>40.306199999999997</v>
      </c>
      <c r="AF24" s="2">
        <f t="shared" si="16"/>
        <v>67.218332272437934</v>
      </c>
      <c r="AG24" s="2">
        <f t="shared" si="17"/>
        <v>8.399130522814599E-2</v>
      </c>
      <c r="AH24" s="2">
        <f t="shared" si="18"/>
        <v>0.334067215354026</v>
      </c>
      <c r="AI24" s="2">
        <f t="shared" si="19"/>
        <v>2016213531.4000001</v>
      </c>
      <c r="AJ24" s="2">
        <f t="shared" si="20"/>
        <v>57092855.280000001</v>
      </c>
      <c r="AK24" s="2">
        <f t="shared" si="21"/>
        <v>57.092855280000002</v>
      </c>
      <c r="AL24" s="2" t="s">
        <v>287</v>
      </c>
      <c r="AM24" s="2" t="s">
        <v>134</v>
      </c>
      <c r="AN24" s="2" t="s">
        <v>288</v>
      </c>
      <c r="AO24" s="2" t="s">
        <v>289</v>
      </c>
      <c r="AP24" s="2" t="s">
        <v>281</v>
      </c>
      <c r="AQ24" s="2" t="s">
        <v>282</v>
      </c>
      <c r="AR24" s="2" t="s">
        <v>225</v>
      </c>
      <c r="AS24" s="2">
        <v>2</v>
      </c>
      <c r="AT24" s="2" t="s">
        <v>283</v>
      </c>
      <c r="AU24" s="2" t="s">
        <v>284</v>
      </c>
      <c r="AV24" s="2">
        <v>6</v>
      </c>
      <c r="AW24" s="5">
        <v>70</v>
      </c>
      <c r="AX24" s="5">
        <v>27</v>
      </c>
      <c r="AY24" s="5">
        <v>3</v>
      </c>
      <c r="AZ24" s="5">
        <v>1.1000000000000001</v>
      </c>
      <c r="BA24" s="5">
        <v>2.4</v>
      </c>
      <c r="BB24" s="5">
        <v>0.1</v>
      </c>
      <c r="BC24" s="5">
        <v>0.2</v>
      </c>
      <c r="BD24" s="2">
        <v>0</v>
      </c>
      <c r="BE24" s="5">
        <v>0.6</v>
      </c>
      <c r="BF24" s="5">
        <v>0.1</v>
      </c>
      <c r="BG24" s="2">
        <v>0</v>
      </c>
      <c r="BH24" s="2">
        <v>0</v>
      </c>
      <c r="BI24" s="2">
        <v>0</v>
      </c>
      <c r="BJ24" s="5">
        <v>30.1</v>
      </c>
      <c r="BK24" s="5">
        <v>0.7</v>
      </c>
      <c r="BL24" s="5">
        <v>64.400000000000006</v>
      </c>
      <c r="BM24" s="2">
        <v>0</v>
      </c>
      <c r="BN24" s="5">
        <v>0.4</v>
      </c>
      <c r="BO24" s="5">
        <v>1138</v>
      </c>
      <c r="BP24" s="5">
        <v>861</v>
      </c>
      <c r="BQ24" s="2">
        <v>0</v>
      </c>
      <c r="BR24" s="2">
        <v>0</v>
      </c>
      <c r="BS24" s="5">
        <v>0.02</v>
      </c>
      <c r="BT24" s="5">
        <v>0.01</v>
      </c>
      <c r="BU24" s="5">
        <v>2095</v>
      </c>
      <c r="BV24" s="5">
        <v>1</v>
      </c>
      <c r="BW24" s="5">
        <v>0.04</v>
      </c>
      <c r="BX24" s="5">
        <v>245293</v>
      </c>
      <c r="BY24" s="5">
        <v>37815</v>
      </c>
      <c r="BZ24" s="5">
        <v>98</v>
      </c>
      <c r="CA24" s="5">
        <v>15</v>
      </c>
      <c r="CB24" s="5">
        <v>6.79</v>
      </c>
      <c r="CC24" s="5">
        <v>1.1000000000000001</v>
      </c>
      <c r="CD24" s="5">
        <v>2</v>
      </c>
      <c r="CE24" s="5">
        <v>2</v>
      </c>
      <c r="CF24" s="5">
        <v>74</v>
      </c>
      <c r="CG24" s="5">
        <v>56</v>
      </c>
      <c r="CH24" s="5">
        <v>11</v>
      </c>
      <c r="CI24" s="2">
        <v>0</v>
      </c>
      <c r="CJ24" s="2">
        <v>0</v>
      </c>
      <c r="CK24" s="5">
        <v>1</v>
      </c>
      <c r="CL24" s="2">
        <v>0</v>
      </c>
      <c r="CM24" s="2">
        <v>0</v>
      </c>
      <c r="CN24" s="2">
        <v>0</v>
      </c>
      <c r="CO24" s="5">
        <v>7</v>
      </c>
      <c r="CP24" s="5">
        <v>28</v>
      </c>
      <c r="CQ24" s="5">
        <v>5</v>
      </c>
      <c r="CR24" s="5">
        <v>14</v>
      </c>
      <c r="CS24" s="2">
        <v>0</v>
      </c>
      <c r="CT24" s="2">
        <v>0</v>
      </c>
      <c r="CU24" s="2" t="s">
        <v>140</v>
      </c>
    </row>
    <row r="25" spans="1:99" s="2" customFormat="1" x14ac:dyDescent="0.25">
      <c r="A25" s="2" t="s">
        <v>290</v>
      </c>
      <c r="B25" s="2" t="s">
        <v>291</v>
      </c>
      <c r="C25" s="2" t="s">
        <v>292</v>
      </c>
      <c r="D25" s="2">
        <v>1937</v>
      </c>
      <c r="E25" s="2">
        <f t="shared" si="0"/>
        <v>78</v>
      </c>
      <c r="F25" s="2">
        <v>11.6</v>
      </c>
      <c r="G25" s="2">
        <v>11.6</v>
      </c>
      <c r="H25" s="2">
        <v>1100</v>
      </c>
      <c r="I25" s="2">
        <v>1492</v>
      </c>
      <c r="J25" s="2">
        <v>676</v>
      </c>
      <c r="K25" s="2">
        <v>1492</v>
      </c>
      <c r="L25" s="2">
        <f t="shared" si="1"/>
        <v>64991370.800000004</v>
      </c>
      <c r="M25" s="2">
        <v>344</v>
      </c>
      <c r="N25" s="2">
        <f t="shared" si="2"/>
        <v>14984640</v>
      </c>
      <c r="O25" s="2">
        <f t="shared" si="3"/>
        <v>0.53749999999999998</v>
      </c>
      <c r="P25" s="2">
        <f t="shared" si="4"/>
        <v>1392119.84</v>
      </c>
      <c r="Q25" s="2">
        <f t="shared" si="5"/>
        <v>1.3921198400000001</v>
      </c>
      <c r="R25" s="2">
        <v>770</v>
      </c>
      <c r="S25" s="2">
        <f t="shared" si="6"/>
        <v>1994.2922999999998</v>
      </c>
      <c r="T25" s="2">
        <f t="shared" si="7"/>
        <v>492800</v>
      </c>
      <c r="U25" s="2">
        <f t="shared" si="8"/>
        <v>21467600000</v>
      </c>
      <c r="V25" s="2">
        <v>200365.99103</v>
      </c>
      <c r="W25" s="2">
        <f t="shared" si="9"/>
        <v>61.071554065943999</v>
      </c>
      <c r="X25" s="2">
        <f t="shared" si="10"/>
        <v>37.948116505135822</v>
      </c>
      <c r="Y25" s="2">
        <f t="shared" si="11"/>
        <v>14.601435392567549</v>
      </c>
      <c r="Z25" s="2">
        <f t="shared" si="12"/>
        <v>4.3371993454630875</v>
      </c>
      <c r="AA25" s="2">
        <f t="shared" si="13"/>
        <v>73.241994682126077</v>
      </c>
      <c r="AB25" s="2">
        <f t="shared" si="14"/>
        <v>1.1216894858956261</v>
      </c>
      <c r="AC25" s="2">
        <v>11.6</v>
      </c>
      <c r="AD25" s="2">
        <f t="shared" si="15"/>
        <v>0.37389649529854202</v>
      </c>
      <c r="AE25" s="2">
        <v>0.29449999999999998</v>
      </c>
      <c r="AF25" s="2">
        <f t="shared" si="16"/>
        <v>1432.5581395348838</v>
      </c>
      <c r="AG25" s="2">
        <f t="shared" si="17"/>
        <v>9.9295982005437142E-2</v>
      </c>
      <c r="AH25" s="2">
        <f t="shared" si="18"/>
        <v>1.6695437913380395</v>
      </c>
      <c r="AI25" s="2">
        <f t="shared" si="19"/>
        <v>29446492.400000002</v>
      </c>
      <c r="AJ25" s="2">
        <f t="shared" si="20"/>
        <v>833832.48</v>
      </c>
      <c r="AK25" s="2">
        <f t="shared" si="21"/>
        <v>0.83383247999999999</v>
      </c>
      <c r="AL25" s="2" t="s">
        <v>293</v>
      </c>
      <c r="AM25" s="2" t="s">
        <v>294</v>
      </c>
      <c r="AN25" s="2" t="s">
        <v>295</v>
      </c>
      <c r="AO25" s="2" t="s">
        <v>296</v>
      </c>
      <c r="AP25" s="2" t="s">
        <v>297</v>
      </c>
      <c r="AQ25" s="2" t="s">
        <v>245</v>
      </c>
      <c r="AR25" s="2" t="s">
        <v>137</v>
      </c>
      <c r="AS25" s="2">
        <v>1</v>
      </c>
      <c r="AT25" s="2" t="s">
        <v>298</v>
      </c>
      <c r="AU25" s="2" t="s">
        <v>299</v>
      </c>
      <c r="AV25" s="2">
        <v>6</v>
      </c>
      <c r="AW25" s="5">
        <v>55</v>
      </c>
      <c r="AX25" s="5">
        <v>41</v>
      </c>
      <c r="AY25" s="5">
        <v>4</v>
      </c>
      <c r="AZ25" s="5">
        <v>0.1</v>
      </c>
      <c r="BA25" s="5">
        <v>4.9000000000000004</v>
      </c>
      <c r="BB25" s="2">
        <v>0</v>
      </c>
      <c r="BC25" s="2">
        <v>0</v>
      </c>
      <c r="BD25" s="2">
        <v>0</v>
      </c>
      <c r="BE25" s="5">
        <v>0.1</v>
      </c>
      <c r="BF25" s="5">
        <v>0.1</v>
      </c>
      <c r="BG25" s="2">
        <v>0</v>
      </c>
      <c r="BH25" s="2">
        <v>0</v>
      </c>
      <c r="BI25" s="2">
        <v>0</v>
      </c>
      <c r="BJ25" s="5">
        <v>6.1</v>
      </c>
      <c r="BK25" s="5">
        <v>29.9</v>
      </c>
      <c r="BL25" s="5">
        <v>58.7</v>
      </c>
      <c r="BM25" s="2">
        <v>0</v>
      </c>
      <c r="BN25" s="2">
        <v>0</v>
      </c>
      <c r="BO25" s="5">
        <v>294</v>
      </c>
      <c r="BP25" s="5">
        <v>71</v>
      </c>
      <c r="BQ25" s="5">
        <v>3</v>
      </c>
      <c r="BR25" s="5">
        <v>1</v>
      </c>
      <c r="BS25" s="5">
        <v>0.15</v>
      </c>
      <c r="BT25" s="5">
        <v>0.04</v>
      </c>
      <c r="BU25" s="5">
        <v>640</v>
      </c>
      <c r="BV25" s="5">
        <v>7</v>
      </c>
      <c r="BW25" s="5">
        <v>0.32</v>
      </c>
      <c r="BX25" s="5">
        <v>11865</v>
      </c>
      <c r="BY25" s="5">
        <v>1472</v>
      </c>
      <c r="BZ25" s="5">
        <v>136</v>
      </c>
      <c r="CA25" s="5">
        <v>17</v>
      </c>
      <c r="CB25" s="5">
        <v>46.54</v>
      </c>
      <c r="CC25" s="5">
        <v>6.12</v>
      </c>
      <c r="CD25" s="5">
        <v>1</v>
      </c>
      <c r="CE25" s="5">
        <v>1</v>
      </c>
      <c r="CF25" s="5">
        <v>78</v>
      </c>
      <c r="CG25" s="5">
        <v>69</v>
      </c>
      <c r="CH25" s="5">
        <v>11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5">
        <v>1</v>
      </c>
      <c r="CP25" s="5">
        <v>4</v>
      </c>
      <c r="CQ25" s="5">
        <v>9</v>
      </c>
      <c r="CR25" s="5">
        <v>26</v>
      </c>
      <c r="CS25" s="2">
        <v>0</v>
      </c>
      <c r="CT25" s="2">
        <v>0</v>
      </c>
      <c r="CU25" s="2" t="s">
        <v>140</v>
      </c>
    </row>
    <row r="26" spans="1:99" s="2" customFormat="1" x14ac:dyDescent="0.25">
      <c r="A26" s="2" t="s">
        <v>300</v>
      </c>
      <c r="B26" s="2" t="s">
        <v>301</v>
      </c>
      <c r="C26" s="2" t="s">
        <v>302</v>
      </c>
      <c r="D26" s="2">
        <v>1937</v>
      </c>
      <c r="E26" s="2">
        <f t="shared" si="0"/>
        <v>78</v>
      </c>
      <c r="F26" s="2">
        <v>33</v>
      </c>
      <c r="G26" s="2">
        <v>45.5</v>
      </c>
      <c r="H26" s="2">
        <v>11200</v>
      </c>
      <c r="I26" s="2">
        <v>27910</v>
      </c>
      <c r="J26" s="2">
        <v>5100</v>
      </c>
      <c r="K26" s="2">
        <v>27910</v>
      </c>
      <c r="L26" s="2">
        <f t="shared" si="1"/>
        <v>1215756809</v>
      </c>
      <c r="M26" s="2">
        <v>1000</v>
      </c>
      <c r="N26" s="2">
        <f t="shared" si="2"/>
        <v>43560000</v>
      </c>
      <c r="O26" s="2">
        <f t="shared" si="3"/>
        <v>1.5625</v>
      </c>
      <c r="P26" s="2">
        <f t="shared" si="4"/>
        <v>4046860</v>
      </c>
      <c r="Q26" s="2">
        <f t="shared" si="5"/>
        <v>4.0468600000000006</v>
      </c>
      <c r="R26" s="2">
        <v>136</v>
      </c>
      <c r="S26" s="2">
        <f t="shared" si="6"/>
        <v>352.23863999999998</v>
      </c>
      <c r="T26" s="2">
        <f t="shared" si="7"/>
        <v>87040</v>
      </c>
      <c r="U26" s="2">
        <f t="shared" si="8"/>
        <v>3791680000</v>
      </c>
      <c r="V26" s="2">
        <v>72988.111896999995</v>
      </c>
      <c r="W26" s="2">
        <f t="shared" si="9"/>
        <v>22.246776506205599</v>
      </c>
      <c r="X26" s="2">
        <f t="shared" si="10"/>
        <v>13.823510464620417</v>
      </c>
      <c r="Y26" s="2">
        <f t="shared" si="11"/>
        <v>3.1196285973586857</v>
      </c>
      <c r="Z26" s="2">
        <f t="shared" si="12"/>
        <v>27.909935927456381</v>
      </c>
      <c r="AA26" s="2">
        <f t="shared" si="13"/>
        <v>3.536427862983162</v>
      </c>
      <c r="AB26" s="2">
        <f t="shared" si="14"/>
        <v>2.5372669024960346</v>
      </c>
      <c r="AC26" s="2">
        <v>33</v>
      </c>
      <c r="AD26" s="2">
        <f t="shared" si="15"/>
        <v>0.84575563416534483</v>
      </c>
      <c r="AE26" s="2">
        <v>15.668799999999999</v>
      </c>
      <c r="AF26" s="2">
        <f t="shared" si="16"/>
        <v>87.04</v>
      </c>
      <c r="AG26" s="2">
        <f t="shared" si="17"/>
        <v>0.37476614585771767</v>
      </c>
      <c r="AH26" s="2">
        <f t="shared" si="18"/>
        <v>0.64330346725063536</v>
      </c>
      <c r="AI26" s="2">
        <f t="shared" si="19"/>
        <v>222155490</v>
      </c>
      <c r="AJ26" s="2">
        <f t="shared" si="20"/>
        <v>6290748</v>
      </c>
      <c r="AK26" s="2">
        <f t="shared" si="21"/>
        <v>6.2907479999999998</v>
      </c>
      <c r="AL26" s="2" t="s">
        <v>303</v>
      </c>
      <c r="AM26" s="2" t="s">
        <v>134</v>
      </c>
      <c r="AN26" s="2" t="s">
        <v>304</v>
      </c>
      <c r="AO26" s="2" t="s">
        <v>305</v>
      </c>
      <c r="AP26" s="2" t="s">
        <v>306</v>
      </c>
      <c r="AQ26" s="2" t="s">
        <v>307</v>
      </c>
      <c r="AR26" s="2" t="s">
        <v>214</v>
      </c>
      <c r="AS26" s="2">
        <v>2</v>
      </c>
      <c r="AT26" s="2" t="s">
        <v>308</v>
      </c>
      <c r="AU26" s="2" t="s">
        <v>309</v>
      </c>
      <c r="AV26" s="2">
        <v>4</v>
      </c>
      <c r="AW26" s="5">
        <v>62</v>
      </c>
      <c r="AX26" s="5">
        <v>34</v>
      </c>
      <c r="AY26" s="5">
        <v>4</v>
      </c>
      <c r="AZ26" s="5">
        <v>1</v>
      </c>
      <c r="BA26" s="5">
        <v>0.8</v>
      </c>
      <c r="BB26" s="2">
        <v>0</v>
      </c>
      <c r="BC26" s="5">
        <v>0.3</v>
      </c>
      <c r="BD26" s="2">
        <v>0</v>
      </c>
      <c r="BE26" s="5">
        <v>0.7</v>
      </c>
      <c r="BF26" s="2">
        <v>0</v>
      </c>
      <c r="BG26" s="2">
        <v>0</v>
      </c>
      <c r="BH26" s="2">
        <v>0</v>
      </c>
      <c r="BI26" s="5">
        <v>9.9</v>
      </c>
      <c r="BJ26" s="5">
        <v>47.9</v>
      </c>
      <c r="BK26" s="5">
        <v>1.5</v>
      </c>
      <c r="BL26" s="5">
        <v>37.799999999999997</v>
      </c>
      <c r="BM26" s="2">
        <v>0</v>
      </c>
      <c r="BN26" s="2">
        <v>0</v>
      </c>
      <c r="BO26" s="5">
        <v>470</v>
      </c>
      <c r="BP26" s="5">
        <v>316</v>
      </c>
      <c r="BQ26" s="5">
        <v>2</v>
      </c>
      <c r="BR26" s="5">
        <v>1</v>
      </c>
      <c r="BS26" s="5">
        <v>7.0000000000000007E-2</v>
      </c>
      <c r="BT26" s="5">
        <v>0.05</v>
      </c>
      <c r="BU26" s="5">
        <v>791</v>
      </c>
      <c r="BV26" s="5">
        <v>3</v>
      </c>
      <c r="BW26" s="5">
        <v>0.12</v>
      </c>
      <c r="BX26" s="5">
        <v>8687</v>
      </c>
      <c r="BY26" s="5">
        <v>394</v>
      </c>
      <c r="BZ26" s="5">
        <v>31</v>
      </c>
      <c r="CA26" s="5">
        <v>1</v>
      </c>
      <c r="CB26" s="5">
        <v>0.64</v>
      </c>
      <c r="CC26" s="5">
        <v>0.03</v>
      </c>
      <c r="CD26" s="5">
        <v>2</v>
      </c>
      <c r="CE26" s="5">
        <v>1</v>
      </c>
      <c r="CF26" s="5">
        <v>37</v>
      </c>
      <c r="CG26" s="5">
        <v>18</v>
      </c>
      <c r="CH26" s="5">
        <v>19</v>
      </c>
      <c r="CI26" s="2">
        <v>0</v>
      </c>
      <c r="CJ26" s="2">
        <v>0</v>
      </c>
      <c r="CK26" s="2">
        <v>0</v>
      </c>
      <c r="CL26" s="2">
        <v>0</v>
      </c>
      <c r="CM26" s="5">
        <v>7</v>
      </c>
      <c r="CN26" s="5">
        <v>7</v>
      </c>
      <c r="CO26" s="5">
        <v>19</v>
      </c>
      <c r="CP26" s="5">
        <v>49</v>
      </c>
      <c r="CQ26" s="5">
        <v>15</v>
      </c>
      <c r="CR26" s="5">
        <v>25</v>
      </c>
      <c r="CS26" s="5">
        <v>8.2989999999999994E-2</v>
      </c>
      <c r="CT26" s="5">
        <v>1.014E-2</v>
      </c>
      <c r="CU26" s="2" t="s">
        <v>140</v>
      </c>
    </row>
    <row r="27" spans="1:99" s="2" customFormat="1" x14ac:dyDescent="0.25">
      <c r="A27" s="2" t="s">
        <v>310</v>
      </c>
      <c r="B27" s="2" t="s">
        <v>311</v>
      </c>
      <c r="C27" s="2" t="s">
        <v>312</v>
      </c>
      <c r="D27" s="2">
        <v>1942</v>
      </c>
      <c r="E27" s="2">
        <f t="shared" si="0"/>
        <v>73</v>
      </c>
      <c r="F27" s="2">
        <v>0</v>
      </c>
      <c r="G27" s="2">
        <v>13</v>
      </c>
      <c r="H27" s="2">
        <v>0</v>
      </c>
      <c r="I27" s="2">
        <v>11642</v>
      </c>
      <c r="J27" s="2">
        <v>11642</v>
      </c>
      <c r="K27" s="2">
        <v>11642</v>
      </c>
      <c r="L27" s="2">
        <f t="shared" si="1"/>
        <v>507124355.80000001</v>
      </c>
      <c r="M27" s="2">
        <v>3067</v>
      </c>
      <c r="N27" s="2">
        <f t="shared" si="2"/>
        <v>133598520</v>
      </c>
      <c r="O27" s="2">
        <f t="shared" si="3"/>
        <v>4.7921874999999998</v>
      </c>
      <c r="P27" s="2">
        <f t="shared" si="4"/>
        <v>12411719.620000001</v>
      </c>
      <c r="Q27" s="2">
        <f t="shared" si="5"/>
        <v>12.411719620000001</v>
      </c>
      <c r="R27" s="2">
        <v>704</v>
      </c>
      <c r="S27" s="2">
        <f t="shared" si="6"/>
        <v>1823.3529599999999</v>
      </c>
      <c r="T27" s="2">
        <f t="shared" si="7"/>
        <v>450560</v>
      </c>
      <c r="U27" s="2">
        <f t="shared" si="8"/>
        <v>19627520000</v>
      </c>
      <c r="V27" s="2">
        <v>54432.992875999997</v>
      </c>
      <c r="W27" s="2">
        <f t="shared" si="9"/>
        <v>16.591176228604798</v>
      </c>
      <c r="X27" s="2">
        <f t="shared" si="10"/>
        <v>10.309282252757145</v>
      </c>
      <c r="Y27" s="2">
        <f t="shared" si="11"/>
        <v>1.3284832692385327</v>
      </c>
      <c r="Z27" s="2">
        <f t="shared" si="12"/>
        <v>3.7958830367282514</v>
      </c>
      <c r="AA27" s="2">
        <f t="shared" si="13"/>
        <v>1.1553603768134799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>
        <v>96.391199999999998</v>
      </c>
      <c r="AF27" s="2">
        <f t="shared" si="16"/>
        <v>146.90577111183566</v>
      </c>
      <c r="AG27" s="2">
        <f t="shared" si="17"/>
        <v>2.9104319337401537E-2</v>
      </c>
      <c r="AH27" s="2">
        <f t="shared" si="18"/>
        <v>0.86431539629739429</v>
      </c>
      <c r="AI27" s="2">
        <f t="shared" si="19"/>
        <v>507124355.80000001</v>
      </c>
      <c r="AJ27" s="2">
        <f t="shared" si="20"/>
        <v>14360174.16</v>
      </c>
      <c r="AK27" s="2">
        <f t="shared" si="21"/>
        <v>14.36017416</v>
      </c>
      <c r="AL27" s="2" t="s">
        <v>313</v>
      </c>
      <c r="AM27" s="2" t="s">
        <v>134</v>
      </c>
      <c r="AN27" s="2" t="s">
        <v>314</v>
      </c>
      <c r="AO27" s="2" t="s">
        <v>315</v>
      </c>
      <c r="AP27" s="2" t="s">
        <v>316</v>
      </c>
      <c r="AQ27" s="2" t="s">
        <v>317</v>
      </c>
      <c r="AR27" s="2" t="s">
        <v>318</v>
      </c>
      <c r="AS27" s="2">
        <v>3</v>
      </c>
      <c r="AT27" s="2" t="s">
        <v>319</v>
      </c>
      <c r="AU27" s="2" t="s">
        <v>320</v>
      </c>
      <c r="AV27" s="2">
        <v>6</v>
      </c>
      <c r="AW27" s="5">
        <v>84</v>
      </c>
      <c r="AX27" s="5">
        <v>15</v>
      </c>
      <c r="AY27" s="5">
        <v>1</v>
      </c>
      <c r="AZ27" s="5">
        <v>0.9</v>
      </c>
      <c r="BA27" s="5">
        <v>6.8</v>
      </c>
      <c r="BB27" s="5">
        <v>0.1</v>
      </c>
      <c r="BC27" s="5">
        <v>0.1</v>
      </c>
      <c r="BD27" s="2">
        <v>0</v>
      </c>
      <c r="BE27" s="5">
        <v>0.3</v>
      </c>
      <c r="BF27" s="5">
        <v>1.8</v>
      </c>
      <c r="BG27" s="2">
        <v>0</v>
      </c>
      <c r="BH27" s="2">
        <v>0</v>
      </c>
      <c r="BI27" s="2">
        <v>0</v>
      </c>
      <c r="BJ27" s="5">
        <v>27.1</v>
      </c>
      <c r="BK27" s="5">
        <v>1.6</v>
      </c>
      <c r="BL27" s="5">
        <v>61.1</v>
      </c>
      <c r="BM27" s="2">
        <v>0</v>
      </c>
      <c r="BN27" s="5">
        <v>0.1</v>
      </c>
      <c r="BO27" s="5">
        <v>3478</v>
      </c>
      <c r="BP27" s="5">
        <v>1524</v>
      </c>
      <c r="BQ27" s="5">
        <v>1</v>
      </c>
      <c r="BR27" s="5">
        <v>1</v>
      </c>
      <c r="BS27" s="5">
        <v>0.05</v>
      </c>
      <c r="BT27" s="5">
        <v>0.02</v>
      </c>
      <c r="BU27" s="5">
        <v>7461</v>
      </c>
      <c r="BV27" s="5">
        <v>3</v>
      </c>
      <c r="BW27" s="5">
        <v>0.12</v>
      </c>
      <c r="BX27" s="5">
        <v>408146</v>
      </c>
      <c r="BY27" s="5">
        <v>16082</v>
      </c>
      <c r="BZ27" s="5">
        <v>147</v>
      </c>
      <c r="CA27" s="5">
        <v>6</v>
      </c>
      <c r="CB27" s="5">
        <v>4.7300000000000004</v>
      </c>
      <c r="CC27" s="5">
        <v>0.21</v>
      </c>
      <c r="CD27" s="5">
        <v>1</v>
      </c>
      <c r="CE27" s="5">
        <v>1</v>
      </c>
      <c r="CF27" s="5">
        <v>80</v>
      </c>
      <c r="CG27" s="5">
        <v>67</v>
      </c>
      <c r="CH27" s="5">
        <v>11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5">
        <v>4</v>
      </c>
      <c r="CP27" s="5">
        <v>18</v>
      </c>
      <c r="CQ27" s="5">
        <v>4</v>
      </c>
      <c r="CR27" s="5">
        <v>13</v>
      </c>
      <c r="CS27" s="2">
        <v>0</v>
      </c>
      <c r="CT27" s="2">
        <v>0</v>
      </c>
      <c r="CU27" s="2" t="s">
        <v>140</v>
      </c>
    </row>
    <row r="28" spans="1:99" s="2" customFormat="1" x14ac:dyDescent="0.25">
      <c r="A28" s="2" t="s">
        <v>321</v>
      </c>
      <c r="C28" s="2" t="s">
        <v>322</v>
      </c>
      <c r="D28" s="2">
        <v>1937</v>
      </c>
      <c r="E28" s="2">
        <f t="shared" si="0"/>
        <v>78</v>
      </c>
      <c r="F28" s="2">
        <v>0</v>
      </c>
      <c r="G28" s="2">
        <v>8.5</v>
      </c>
      <c r="H28" s="2">
        <v>2100</v>
      </c>
      <c r="I28" s="2">
        <v>4486</v>
      </c>
      <c r="J28" s="2">
        <v>2749</v>
      </c>
      <c r="K28" s="2">
        <v>4486</v>
      </c>
      <c r="L28" s="2">
        <f t="shared" si="1"/>
        <v>195409711.40000001</v>
      </c>
      <c r="M28" s="2">
        <v>437</v>
      </c>
      <c r="N28" s="2">
        <f t="shared" si="2"/>
        <v>19035720</v>
      </c>
      <c r="O28" s="2">
        <f t="shared" si="3"/>
        <v>0.68281250000000004</v>
      </c>
      <c r="P28" s="2">
        <f t="shared" si="4"/>
        <v>1768477.82</v>
      </c>
      <c r="Q28" s="2">
        <f t="shared" si="5"/>
        <v>1.7684778200000002</v>
      </c>
      <c r="R28" s="2">
        <v>661</v>
      </c>
      <c r="S28" s="2">
        <f t="shared" si="6"/>
        <v>1711.9833899999999</v>
      </c>
      <c r="T28" s="2">
        <f t="shared" si="7"/>
        <v>423040</v>
      </c>
      <c r="U28" s="2">
        <f t="shared" si="8"/>
        <v>18428680000</v>
      </c>
      <c r="V28" s="2">
        <v>24351.806753000001</v>
      </c>
      <c r="W28" s="2">
        <f t="shared" si="9"/>
        <v>7.4224306983143995</v>
      </c>
      <c r="X28" s="2">
        <f t="shared" si="10"/>
        <v>4.6120860881776826</v>
      </c>
      <c r="Y28" s="2">
        <f t="shared" si="11"/>
        <v>1.5744948116042621</v>
      </c>
      <c r="Z28" s="2">
        <f t="shared" si="12"/>
        <v>10.265422658034474</v>
      </c>
      <c r="AA28" s="2">
        <f t="shared" si="13"/>
        <v>2.1889674286964445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134</v>
      </c>
      <c r="AF28" s="2">
        <f t="shared" si="16"/>
        <v>968.05491990846679</v>
      </c>
      <c r="AG28" s="2">
        <f t="shared" si="17"/>
        <v>0.20851515715375285</v>
      </c>
      <c r="AH28" s="2">
        <f t="shared" si="18"/>
        <v>0.52154617586813068</v>
      </c>
      <c r="AI28" s="2">
        <f t="shared" si="19"/>
        <v>119746165.10000001</v>
      </c>
      <c r="AJ28" s="2">
        <f t="shared" si="20"/>
        <v>3390836.52</v>
      </c>
      <c r="AK28" s="2">
        <f t="shared" si="21"/>
        <v>3.3908365200000001</v>
      </c>
      <c r="AL28" s="2" t="s">
        <v>323</v>
      </c>
      <c r="AM28" s="2" t="s">
        <v>134</v>
      </c>
      <c r="AN28" s="2" t="s">
        <v>134</v>
      </c>
      <c r="AO28" s="2" t="s">
        <v>324</v>
      </c>
      <c r="AP28" s="2" t="s">
        <v>134</v>
      </c>
      <c r="AQ28" s="2" t="s">
        <v>134</v>
      </c>
      <c r="AR28" s="2" t="s">
        <v>134</v>
      </c>
      <c r="AS28" s="2">
        <v>0</v>
      </c>
      <c r="AT28" s="2" t="s">
        <v>134</v>
      </c>
      <c r="AU28" s="2" t="s">
        <v>134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140</v>
      </c>
    </row>
    <row r="29" spans="1:99" s="2" customFormat="1" x14ac:dyDescent="0.25">
      <c r="A29" s="2" t="s">
        <v>325</v>
      </c>
      <c r="C29" s="2" t="s">
        <v>326</v>
      </c>
      <c r="D29" s="2">
        <v>1936</v>
      </c>
      <c r="E29" s="2">
        <f t="shared" si="0"/>
        <v>79</v>
      </c>
      <c r="F29" s="2">
        <v>12.2</v>
      </c>
      <c r="G29" s="2">
        <v>16</v>
      </c>
      <c r="H29" s="2">
        <v>36828</v>
      </c>
      <c r="I29" s="2">
        <v>77039</v>
      </c>
      <c r="J29" s="2">
        <v>50</v>
      </c>
      <c r="K29" s="2">
        <v>77039</v>
      </c>
      <c r="L29" s="2">
        <f t="shared" si="1"/>
        <v>3355811136.0999999</v>
      </c>
      <c r="M29" s="2">
        <v>600</v>
      </c>
      <c r="N29" s="2">
        <f t="shared" si="2"/>
        <v>26136000</v>
      </c>
      <c r="O29" s="2">
        <f t="shared" si="3"/>
        <v>0.9375</v>
      </c>
      <c r="P29" s="2">
        <f t="shared" si="4"/>
        <v>2428116</v>
      </c>
      <c r="Q29" s="2">
        <f t="shared" si="5"/>
        <v>2.4281160000000002</v>
      </c>
      <c r="R29" s="2">
        <v>16900</v>
      </c>
      <c r="S29" s="2">
        <f t="shared" si="6"/>
        <v>43770.830999999998</v>
      </c>
      <c r="T29" s="2">
        <f t="shared" si="7"/>
        <v>10816000</v>
      </c>
      <c r="U29" s="2">
        <f t="shared" si="8"/>
        <v>471172000000</v>
      </c>
      <c r="V29" s="2">
        <v>246048.1942</v>
      </c>
      <c r="W29" s="2">
        <f t="shared" si="9"/>
        <v>74.995489592159998</v>
      </c>
      <c r="X29" s="2">
        <f t="shared" si="10"/>
        <v>46.6000516923148</v>
      </c>
      <c r="Y29" s="2">
        <f t="shared" si="11"/>
        <v>13.576734350373451</v>
      </c>
      <c r="Z29" s="2">
        <f t="shared" si="12"/>
        <v>128.39803857131926</v>
      </c>
      <c r="AA29" s="2">
        <f t="shared" si="13"/>
        <v>1215.9984692440898</v>
      </c>
      <c r="AB29" s="2">
        <f t="shared" si="14"/>
        <v>31.57328817327523</v>
      </c>
      <c r="AC29" s="2">
        <v>12.2</v>
      </c>
      <c r="AD29" s="2">
        <f t="shared" si="15"/>
        <v>10.524429391091743</v>
      </c>
      <c r="AE29" s="2">
        <v>2.0815999999999999</v>
      </c>
      <c r="AF29" s="2">
        <f t="shared" si="16"/>
        <v>18026.666666666668</v>
      </c>
      <c r="AG29" s="2">
        <f t="shared" si="17"/>
        <v>2.2257904626792095</v>
      </c>
      <c r="AH29" s="2">
        <f t="shared" si="18"/>
        <v>39.370172195738888</v>
      </c>
      <c r="AI29" s="2">
        <f t="shared" si="19"/>
        <v>2177995</v>
      </c>
      <c r="AJ29" s="2">
        <f t="shared" si="20"/>
        <v>61674</v>
      </c>
      <c r="AK29" s="2">
        <f t="shared" si="21"/>
        <v>6.1674E-2</v>
      </c>
      <c r="AL29" s="2" t="s">
        <v>327</v>
      </c>
      <c r="AM29" s="2" t="s">
        <v>134</v>
      </c>
      <c r="AN29" s="2" t="s">
        <v>134</v>
      </c>
      <c r="AO29" s="2" t="s">
        <v>328</v>
      </c>
      <c r="AP29" s="2" t="s">
        <v>329</v>
      </c>
      <c r="AQ29" s="2" t="s">
        <v>330</v>
      </c>
      <c r="AR29" s="2" t="s">
        <v>137</v>
      </c>
      <c r="AS29" s="2">
        <v>1</v>
      </c>
      <c r="AT29" s="2" t="s">
        <v>331</v>
      </c>
      <c r="AU29" s="2" t="s">
        <v>332</v>
      </c>
      <c r="AV29" s="2">
        <v>6</v>
      </c>
      <c r="AW29" s="5">
        <v>84</v>
      </c>
      <c r="AX29" s="5">
        <v>15</v>
      </c>
      <c r="AY29" s="5">
        <v>1</v>
      </c>
      <c r="AZ29" s="5">
        <v>0.4</v>
      </c>
      <c r="BA29" s="5">
        <v>2.6</v>
      </c>
      <c r="BB29" s="5">
        <v>0.1</v>
      </c>
      <c r="BC29" s="2">
        <v>0</v>
      </c>
      <c r="BD29" s="2">
        <v>0</v>
      </c>
      <c r="BE29" s="5">
        <v>0.1</v>
      </c>
      <c r="BF29" s="5">
        <v>0.2</v>
      </c>
      <c r="BG29" s="2">
        <v>0</v>
      </c>
      <c r="BH29" s="2">
        <v>0</v>
      </c>
      <c r="BI29" s="5">
        <v>0.2</v>
      </c>
      <c r="BJ29" s="5">
        <v>20.9</v>
      </c>
      <c r="BK29" s="5">
        <v>2</v>
      </c>
      <c r="BL29" s="5">
        <v>72.8</v>
      </c>
      <c r="BM29" s="2">
        <v>0</v>
      </c>
      <c r="BN29" s="5">
        <v>0.7</v>
      </c>
      <c r="BO29" s="5">
        <v>693</v>
      </c>
      <c r="BP29" s="5">
        <v>479</v>
      </c>
      <c r="BQ29" s="5">
        <v>1</v>
      </c>
      <c r="BR29" s="2">
        <v>0</v>
      </c>
      <c r="BS29" s="5">
        <v>0.03</v>
      </c>
      <c r="BT29" s="5">
        <v>0.02</v>
      </c>
      <c r="BU29" s="5">
        <v>1355</v>
      </c>
      <c r="BV29" s="5">
        <v>1</v>
      </c>
      <c r="BW29" s="5">
        <v>0.06</v>
      </c>
      <c r="BX29" s="5">
        <v>49926</v>
      </c>
      <c r="BY29" s="5">
        <v>9910</v>
      </c>
      <c r="BZ29" s="5">
        <v>49</v>
      </c>
      <c r="CA29" s="5">
        <v>10</v>
      </c>
      <c r="CB29" s="5">
        <v>28.01</v>
      </c>
      <c r="CC29" s="5">
        <v>5.64</v>
      </c>
      <c r="CD29" s="5">
        <v>1</v>
      </c>
      <c r="CE29" s="5">
        <v>1</v>
      </c>
      <c r="CF29" s="5">
        <v>81</v>
      </c>
      <c r="CG29" s="5">
        <v>69</v>
      </c>
      <c r="CH29" s="5">
        <v>10</v>
      </c>
      <c r="CI29" s="2">
        <v>0</v>
      </c>
      <c r="CJ29" s="2">
        <v>0</v>
      </c>
      <c r="CK29" s="5">
        <v>1</v>
      </c>
      <c r="CL29" s="2">
        <v>0</v>
      </c>
      <c r="CM29" s="2">
        <v>0</v>
      </c>
      <c r="CN29" s="2">
        <v>0</v>
      </c>
      <c r="CO29" s="5">
        <v>4</v>
      </c>
      <c r="CP29" s="5">
        <v>18</v>
      </c>
      <c r="CQ29" s="5">
        <v>4</v>
      </c>
      <c r="CR29" s="5">
        <v>12</v>
      </c>
      <c r="CS29" s="2">
        <v>0</v>
      </c>
      <c r="CT29" s="2">
        <v>0</v>
      </c>
      <c r="CU29" s="2" t="s">
        <v>140</v>
      </c>
    </row>
    <row r="30" spans="1:99" s="2" customFormat="1" x14ac:dyDescent="0.25">
      <c r="A30" s="2" t="s">
        <v>333</v>
      </c>
      <c r="C30" s="2" t="s">
        <v>334</v>
      </c>
      <c r="D30" s="2">
        <v>1936</v>
      </c>
      <c r="E30" s="2">
        <f t="shared" si="0"/>
        <v>79</v>
      </c>
      <c r="F30" s="2">
        <v>0</v>
      </c>
      <c r="G30" s="2">
        <v>14</v>
      </c>
      <c r="H30" s="2">
        <v>11400</v>
      </c>
      <c r="I30" s="2">
        <v>22301</v>
      </c>
      <c r="J30" s="2">
        <v>12235</v>
      </c>
      <c r="K30" s="2">
        <v>22301</v>
      </c>
      <c r="L30" s="2">
        <f t="shared" si="1"/>
        <v>971429329.89999998</v>
      </c>
      <c r="M30" s="2">
        <v>3225</v>
      </c>
      <c r="N30" s="2">
        <f t="shared" si="2"/>
        <v>140481000</v>
      </c>
      <c r="O30" s="2">
        <f t="shared" si="3"/>
        <v>5.0390625</v>
      </c>
      <c r="P30" s="2">
        <f t="shared" si="4"/>
        <v>13051123.5</v>
      </c>
      <c r="Q30" s="2">
        <f t="shared" si="5"/>
        <v>13.051123500000001</v>
      </c>
      <c r="R30" s="2">
        <v>16300</v>
      </c>
      <c r="S30" s="2">
        <f t="shared" si="6"/>
        <v>42216.837</v>
      </c>
      <c r="T30" s="2">
        <f t="shared" si="7"/>
        <v>10432000</v>
      </c>
      <c r="U30" s="2">
        <f t="shared" si="8"/>
        <v>454444000000</v>
      </c>
      <c r="V30" s="2">
        <v>47377.981511999998</v>
      </c>
      <c r="W30" s="2">
        <f t="shared" si="9"/>
        <v>14.440808764857598</v>
      </c>
      <c r="X30" s="2">
        <f t="shared" si="10"/>
        <v>8.973105430483729</v>
      </c>
      <c r="Y30" s="2">
        <f t="shared" si="11"/>
        <v>1.1276191903340089</v>
      </c>
      <c r="Z30" s="2">
        <f t="shared" si="12"/>
        <v>6.9150228849452953</v>
      </c>
      <c r="AA30" s="2">
        <f t="shared" si="13"/>
        <v>0.95687549124804128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134</v>
      </c>
      <c r="AF30" s="2">
        <f t="shared" si="16"/>
        <v>3234.7286821705425</v>
      </c>
      <c r="AG30" s="2">
        <f t="shared" si="17"/>
        <v>5.1704730067062936E-2</v>
      </c>
      <c r="AH30" s="2">
        <f t="shared" si="18"/>
        <v>0.86479229894604204</v>
      </c>
      <c r="AI30" s="2">
        <f t="shared" si="19"/>
        <v>532955376.5</v>
      </c>
      <c r="AJ30" s="2">
        <f t="shared" si="20"/>
        <v>15091627.800000001</v>
      </c>
      <c r="AK30" s="2">
        <f t="shared" si="21"/>
        <v>15.091627800000001</v>
      </c>
      <c r="AL30" s="2" t="s">
        <v>335</v>
      </c>
      <c r="AM30" s="2" t="s">
        <v>134</v>
      </c>
      <c r="AN30" s="2" t="s">
        <v>134</v>
      </c>
      <c r="AO30" s="2" t="s">
        <v>134</v>
      </c>
      <c r="AP30" s="2" t="s">
        <v>134</v>
      </c>
      <c r="AQ30" s="2" t="s">
        <v>134</v>
      </c>
      <c r="AR30" s="2" t="s">
        <v>134</v>
      </c>
      <c r="AS30" s="2">
        <v>0</v>
      </c>
      <c r="AT30" s="2" t="s">
        <v>134</v>
      </c>
      <c r="AU30" s="2" t="s">
        <v>134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140</v>
      </c>
    </row>
    <row r="31" spans="1:99" s="2" customFormat="1" x14ac:dyDescent="0.25">
      <c r="A31" s="2" t="s">
        <v>336</v>
      </c>
      <c r="C31" s="2" t="s">
        <v>337</v>
      </c>
      <c r="D31" s="2">
        <v>1936</v>
      </c>
      <c r="E31" s="2">
        <f t="shared" si="0"/>
        <v>79</v>
      </c>
      <c r="F31" s="2">
        <v>0</v>
      </c>
      <c r="G31" s="2">
        <v>14.3</v>
      </c>
      <c r="H31" s="2">
        <v>19740</v>
      </c>
      <c r="I31" s="2">
        <v>25647</v>
      </c>
      <c r="J31" s="2">
        <v>10313</v>
      </c>
      <c r="K31" s="2">
        <v>25647</v>
      </c>
      <c r="L31" s="2">
        <f t="shared" si="1"/>
        <v>1117180755.3</v>
      </c>
      <c r="M31" s="2">
        <v>4259</v>
      </c>
      <c r="N31" s="2">
        <f t="shared" si="2"/>
        <v>185522040</v>
      </c>
      <c r="O31" s="2">
        <f t="shared" si="3"/>
        <v>6.6546875000000005</v>
      </c>
      <c r="P31" s="2">
        <f t="shared" si="4"/>
        <v>17235576.740000002</v>
      </c>
      <c r="Q31" s="2">
        <f t="shared" si="5"/>
        <v>17.235576740000003</v>
      </c>
      <c r="R31" s="2">
        <v>16200</v>
      </c>
      <c r="S31" s="2">
        <f t="shared" si="6"/>
        <v>41957.837999999996</v>
      </c>
      <c r="T31" s="2">
        <f t="shared" si="7"/>
        <v>10368000</v>
      </c>
      <c r="U31" s="2">
        <f t="shared" si="8"/>
        <v>451656000000</v>
      </c>
      <c r="V31" s="2">
        <v>37429.621131</v>
      </c>
      <c r="W31" s="2">
        <f t="shared" si="9"/>
        <v>11.408548520728798</v>
      </c>
      <c r="X31" s="2">
        <f t="shared" si="10"/>
        <v>7.0889456644846147</v>
      </c>
      <c r="Y31" s="2">
        <f t="shared" si="11"/>
        <v>0.77519752013845622</v>
      </c>
      <c r="Z31" s="2">
        <f t="shared" si="12"/>
        <v>6.021822287529826</v>
      </c>
      <c r="AA31" s="2">
        <f t="shared" si="13"/>
        <v>0.89683647690446888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>
        <v>248.37299999999999</v>
      </c>
      <c r="AF31" s="2">
        <f t="shared" si="16"/>
        <v>2434.3742662596856</v>
      </c>
      <c r="AG31" s="2">
        <f t="shared" si="17"/>
        <v>3.9181010059081325E-2</v>
      </c>
      <c r="AH31" s="2">
        <f t="shared" si="18"/>
        <v>1.3549045168044533</v>
      </c>
      <c r="AI31" s="2">
        <f t="shared" si="19"/>
        <v>449233248.69999999</v>
      </c>
      <c r="AJ31" s="2">
        <f t="shared" si="20"/>
        <v>12720879.24</v>
      </c>
      <c r="AK31" s="2">
        <f t="shared" si="21"/>
        <v>12.72087924</v>
      </c>
      <c r="AL31" s="2" t="s">
        <v>338</v>
      </c>
      <c r="AM31" s="2" t="s">
        <v>134</v>
      </c>
      <c r="AN31" s="2" t="s">
        <v>134</v>
      </c>
      <c r="AO31" s="2" t="s">
        <v>134</v>
      </c>
      <c r="AP31" s="2" t="s">
        <v>339</v>
      </c>
      <c r="AQ31" s="2" t="s">
        <v>330</v>
      </c>
      <c r="AR31" s="2" t="s">
        <v>340</v>
      </c>
      <c r="AS31" s="2">
        <v>4</v>
      </c>
      <c r="AT31" s="2" t="s">
        <v>341</v>
      </c>
      <c r="AU31" s="2" t="s">
        <v>342</v>
      </c>
      <c r="AV31" s="2">
        <v>6</v>
      </c>
      <c r="AW31" s="5">
        <v>80</v>
      </c>
      <c r="AX31" s="5">
        <v>18</v>
      </c>
      <c r="AY31" s="5">
        <v>2</v>
      </c>
      <c r="AZ31" s="5">
        <v>1.2</v>
      </c>
      <c r="BA31" s="5">
        <v>4.5</v>
      </c>
      <c r="BB31" s="5">
        <v>0.2</v>
      </c>
      <c r="BC31" s="5">
        <v>0.2</v>
      </c>
      <c r="BD31" s="5">
        <v>0.1</v>
      </c>
      <c r="BE31" s="5">
        <v>0.5</v>
      </c>
      <c r="BF31" s="5">
        <v>3.6</v>
      </c>
      <c r="BG31" s="2">
        <v>0</v>
      </c>
      <c r="BH31" s="2">
        <v>0</v>
      </c>
      <c r="BI31" s="5">
        <v>1.2</v>
      </c>
      <c r="BJ31" s="5">
        <v>29.7</v>
      </c>
      <c r="BK31" s="5">
        <v>1.7</v>
      </c>
      <c r="BL31" s="5">
        <v>56.6</v>
      </c>
      <c r="BM31" s="2">
        <v>0</v>
      </c>
      <c r="BN31" s="5">
        <v>0.5</v>
      </c>
      <c r="BO31" s="5">
        <v>7213</v>
      </c>
      <c r="BP31" s="5">
        <v>5219</v>
      </c>
      <c r="BQ31" s="2">
        <v>0</v>
      </c>
      <c r="BR31" s="2">
        <v>0</v>
      </c>
      <c r="BS31" s="5">
        <v>0.01</v>
      </c>
      <c r="BT31" s="5">
        <v>0.01</v>
      </c>
      <c r="BU31" s="5">
        <v>14269</v>
      </c>
      <c r="BV31" s="2">
        <v>0</v>
      </c>
      <c r="BW31" s="5">
        <v>0.02</v>
      </c>
      <c r="BX31" s="5">
        <v>1078332</v>
      </c>
      <c r="BY31" s="5">
        <v>80594</v>
      </c>
      <c r="BZ31" s="5">
        <v>29</v>
      </c>
      <c r="CA31" s="5">
        <v>2</v>
      </c>
      <c r="CB31" s="5">
        <v>4.92</v>
      </c>
      <c r="CC31" s="5">
        <v>0.4</v>
      </c>
      <c r="CD31" s="5">
        <v>5</v>
      </c>
      <c r="CE31" s="5">
        <v>3</v>
      </c>
      <c r="CF31" s="5">
        <v>62</v>
      </c>
      <c r="CG31" s="5">
        <v>48</v>
      </c>
      <c r="CH31" s="5">
        <v>14</v>
      </c>
      <c r="CI31" s="5">
        <v>2</v>
      </c>
      <c r="CJ31" s="5">
        <v>1</v>
      </c>
      <c r="CK31" s="5">
        <v>1</v>
      </c>
      <c r="CL31" s="2">
        <v>0</v>
      </c>
      <c r="CM31" s="5">
        <v>1</v>
      </c>
      <c r="CN31" s="5">
        <v>1</v>
      </c>
      <c r="CO31" s="5">
        <v>9</v>
      </c>
      <c r="CP31" s="5">
        <v>30</v>
      </c>
      <c r="CQ31" s="5">
        <v>6</v>
      </c>
      <c r="CR31" s="5">
        <v>16</v>
      </c>
      <c r="CS31" s="2">
        <v>0</v>
      </c>
      <c r="CT31" s="2">
        <v>0</v>
      </c>
      <c r="CU31" s="2" t="s">
        <v>140</v>
      </c>
    </row>
    <row r="32" spans="1:99" s="2" customFormat="1" x14ac:dyDescent="0.25">
      <c r="A32" s="2" t="s">
        <v>343</v>
      </c>
      <c r="C32" s="2" t="s">
        <v>344</v>
      </c>
      <c r="D32" s="2">
        <v>1935</v>
      </c>
      <c r="E32" s="2">
        <f t="shared" si="0"/>
        <v>80</v>
      </c>
      <c r="F32" s="2">
        <v>0</v>
      </c>
      <c r="G32" s="2">
        <v>12</v>
      </c>
      <c r="H32" s="2">
        <v>16940</v>
      </c>
      <c r="I32" s="2">
        <v>45008</v>
      </c>
      <c r="J32" s="2">
        <v>5107</v>
      </c>
      <c r="K32" s="2">
        <v>45008</v>
      </c>
      <c r="L32" s="2">
        <f t="shared" si="1"/>
        <v>1960543979.2</v>
      </c>
      <c r="M32" s="2">
        <v>3403</v>
      </c>
      <c r="N32" s="2">
        <f t="shared" si="2"/>
        <v>148234680</v>
      </c>
      <c r="O32" s="2">
        <f t="shared" si="3"/>
        <v>5.3171875000000002</v>
      </c>
      <c r="P32" s="2">
        <f t="shared" si="4"/>
        <v>13771464.58</v>
      </c>
      <c r="Q32" s="2">
        <f t="shared" si="5"/>
        <v>13.77146458</v>
      </c>
      <c r="R32" s="2">
        <v>14000</v>
      </c>
      <c r="S32" s="2">
        <f t="shared" si="6"/>
        <v>36259.86</v>
      </c>
      <c r="T32" s="2">
        <f t="shared" si="7"/>
        <v>8960000</v>
      </c>
      <c r="U32" s="2">
        <f t="shared" si="8"/>
        <v>390320000000</v>
      </c>
      <c r="V32" s="2">
        <v>244004.6134</v>
      </c>
      <c r="W32" s="2">
        <f t="shared" si="9"/>
        <v>74.37260616431999</v>
      </c>
      <c r="X32" s="2">
        <f t="shared" si="10"/>
        <v>46.213009750279603</v>
      </c>
      <c r="Y32" s="2">
        <f t="shared" si="11"/>
        <v>5.6535056003924042</v>
      </c>
      <c r="Z32" s="2">
        <f t="shared" si="12"/>
        <v>13.225946716382429</v>
      </c>
      <c r="AA32" s="2">
        <f t="shared" si="13"/>
        <v>11.806333052042262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>
        <v>217.68199999999999</v>
      </c>
      <c r="AF32" s="2">
        <f t="shared" si="16"/>
        <v>2632.9709080223333</v>
      </c>
      <c r="AG32" s="2">
        <f t="shared" si="17"/>
        <v>9.6271404351690779E-2</v>
      </c>
      <c r="AH32" s="2">
        <f t="shared" si="18"/>
        <v>2.186161085798894</v>
      </c>
      <c r="AI32" s="2">
        <f t="shared" si="19"/>
        <v>222460409.30000001</v>
      </c>
      <c r="AJ32" s="2">
        <f t="shared" si="20"/>
        <v>6299382.3600000003</v>
      </c>
      <c r="AK32" s="2">
        <f t="shared" si="21"/>
        <v>6.2993823600000001</v>
      </c>
      <c r="AL32" s="2" t="s">
        <v>345</v>
      </c>
      <c r="AM32" s="2" t="s">
        <v>134</v>
      </c>
      <c r="AN32" s="2" t="s">
        <v>134</v>
      </c>
      <c r="AO32" s="2" t="s">
        <v>346</v>
      </c>
      <c r="AP32" s="2" t="s">
        <v>347</v>
      </c>
      <c r="AQ32" s="2" t="s">
        <v>330</v>
      </c>
      <c r="AR32" s="2" t="s">
        <v>348</v>
      </c>
      <c r="AS32" s="2">
        <v>3</v>
      </c>
      <c r="AT32" s="2" t="s">
        <v>349</v>
      </c>
      <c r="AU32" s="2" t="s">
        <v>350</v>
      </c>
      <c r="AV32" s="2">
        <v>6</v>
      </c>
      <c r="AW32" s="5">
        <v>77</v>
      </c>
      <c r="AX32" s="5">
        <v>22</v>
      </c>
      <c r="AY32" s="5">
        <v>2</v>
      </c>
      <c r="AZ32" s="5">
        <v>1.5</v>
      </c>
      <c r="BA32" s="5">
        <v>4.9000000000000004</v>
      </c>
      <c r="BB32" s="5">
        <v>0.1</v>
      </c>
      <c r="BC32" s="5">
        <v>0.3</v>
      </c>
      <c r="BD32" s="5">
        <v>0.1</v>
      </c>
      <c r="BE32" s="5">
        <v>0.6</v>
      </c>
      <c r="BF32" s="5">
        <v>4.4000000000000004</v>
      </c>
      <c r="BG32" s="2">
        <v>0</v>
      </c>
      <c r="BH32" s="2">
        <v>0</v>
      </c>
      <c r="BI32" s="5">
        <v>1.3</v>
      </c>
      <c r="BJ32" s="5">
        <v>31.4</v>
      </c>
      <c r="BK32" s="5">
        <v>2</v>
      </c>
      <c r="BL32" s="5">
        <v>53.1</v>
      </c>
      <c r="BM32" s="2">
        <v>0</v>
      </c>
      <c r="BN32" s="5">
        <v>0.5</v>
      </c>
      <c r="BO32" s="5">
        <v>7002</v>
      </c>
      <c r="BP32" s="5">
        <v>5384</v>
      </c>
      <c r="BQ32" s="2">
        <v>0</v>
      </c>
      <c r="BR32" s="2">
        <v>0</v>
      </c>
      <c r="BS32" s="5">
        <v>0.01</v>
      </c>
      <c r="BT32" s="5">
        <v>0.01</v>
      </c>
      <c r="BU32" s="5">
        <v>13852</v>
      </c>
      <c r="BV32" s="2">
        <v>0</v>
      </c>
      <c r="BW32" s="5">
        <v>0.02</v>
      </c>
      <c r="BX32" s="5">
        <v>858588</v>
      </c>
      <c r="BY32" s="5">
        <v>37611</v>
      </c>
      <c r="BZ32" s="5">
        <v>26</v>
      </c>
      <c r="CA32" s="5">
        <v>1</v>
      </c>
      <c r="CB32" s="5">
        <v>4.45</v>
      </c>
      <c r="CC32" s="5">
        <v>0.22</v>
      </c>
      <c r="CD32" s="5">
        <v>7</v>
      </c>
      <c r="CE32" s="5">
        <v>6</v>
      </c>
      <c r="CF32" s="5">
        <v>60</v>
      </c>
      <c r="CG32" s="5">
        <v>42</v>
      </c>
      <c r="CH32" s="5">
        <v>14</v>
      </c>
      <c r="CI32" s="5">
        <v>2</v>
      </c>
      <c r="CJ32" s="5">
        <v>2</v>
      </c>
      <c r="CK32" s="5">
        <v>1</v>
      </c>
      <c r="CL32" s="2">
        <v>0</v>
      </c>
      <c r="CM32" s="5">
        <v>1</v>
      </c>
      <c r="CN32" s="5">
        <v>1</v>
      </c>
      <c r="CO32" s="5">
        <v>9</v>
      </c>
      <c r="CP32" s="5">
        <v>34</v>
      </c>
      <c r="CQ32" s="5">
        <v>6</v>
      </c>
      <c r="CR32" s="5">
        <v>15</v>
      </c>
      <c r="CS32" s="2">
        <v>0</v>
      </c>
      <c r="CT32" s="2">
        <v>0</v>
      </c>
      <c r="CU32" s="2" t="s">
        <v>140</v>
      </c>
    </row>
    <row r="33" spans="1:99" s="2" customFormat="1" x14ac:dyDescent="0.25">
      <c r="A33" s="2" t="s">
        <v>351</v>
      </c>
      <c r="B33" s="2" t="s">
        <v>352</v>
      </c>
      <c r="C33" s="2" t="s">
        <v>353</v>
      </c>
      <c r="D33" s="2">
        <v>1935</v>
      </c>
      <c r="E33" s="2">
        <f t="shared" si="0"/>
        <v>80</v>
      </c>
      <c r="F33" s="2">
        <v>0</v>
      </c>
      <c r="G33" s="2">
        <v>13</v>
      </c>
      <c r="H33" s="2">
        <v>17895</v>
      </c>
      <c r="I33" s="2">
        <v>24492</v>
      </c>
      <c r="J33" s="2">
        <v>3053</v>
      </c>
      <c r="K33" s="2">
        <v>24492</v>
      </c>
      <c r="L33" s="2">
        <f t="shared" si="1"/>
        <v>1066869070.8000001</v>
      </c>
      <c r="M33" s="2">
        <v>2131</v>
      </c>
      <c r="N33" s="2">
        <f t="shared" si="2"/>
        <v>92826360</v>
      </c>
      <c r="O33" s="2">
        <f t="shared" si="3"/>
        <v>3.3296875000000004</v>
      </c>
      <c r="P33" s="2">
        <f t="shared" si="4"/>
        <v>8623858.6600000001</v>
      </c>
      <c r="Q33" s="2">
        <f t="shared" si="5"/>
        <v>8.6238586599999998</v>
      </c>
      <c r="R33" s="2">
        <v>14000</v>
      </c>
      <c r="S33" s="2">
        <f t="shared" si="6"/>
        <v>36259.86</v>
      </c>
      <c r="T33" s="2">
        <f t="shared" si="7"/>
        <v>8960000</v>
      </c>
      <c r="U33" s="2">
        <f t="shared" si="8"/>
        <v>390320000000</v>
      </c>
      <c r="V33" s="2">
        <v>238620.86756000001</v>
      </c>
      <c r="W33" s="2">
        <f t="shared" si="9"/>
        <v>72.731640432288003</v>
      </c>
      <c r="X33" s="2">
        <f t="shared" si="10"/>
        <v>45.193360590658642</v>
      </c>
      <c r="Y33" s="2">
        <f t="shared" si="11"/>
        <v>6.986625411246302</v>
      </c>
      <c r="Z33" s="2">
        <f t="shared" si="12"/>
        <v>11.493169298031292</v>
      </c>
      <c r="AA33" s="2">
        <f t="shared" si="13"/>
        <v>19.313654878939815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>
        <v>217.22800000000001</v>
      </c>
      <c r="AF33" s="2">
        <f t="shared" si="16"/>
        <v>4204.5987799155328</v>
      </c>
      <c r="AG33" s="2">
        <f t="shared" si="17"/>
        <v>0.1057181591194556</v>
      </c>
      <c r="AH33" s="2">
        <f t="shared" si="18"/>
        <v>2.2900381305033184</v>
      </c>
      <c r="AI33" s="2">
        <f t="shared" si="19"/>
        <v>132988374.7</v>
      </c>
      <c r="AJ33" s="2">
        <f t="shared" si="20"/>
        <v>3765814.44</v>
      </c>
      <c r="AK33" s="2">
        <f t="shared" si="21"/>
        <v>3.7658144399999998</v>
      </c>
      <c r="AL33" s="2" t="s">
        <v>354</v>
      </c>
      <c r="AM33" s="2" t="s">
        <v>134</v>
      </c>
      <c r="AN33" s="2" t="s">
        <v>134</v>
      </c>
      <c r="AO33" s="2" t="s">
        <v>355</v>
      </c>
      <c r="AP33" s="2" t="s">
        <v>356</v>
      </c>
      <c r="AQ33" s="2" t="s">
        <v>330</v>
      </c>
      <c r="AR33" s="2" t="s">
        <v>348</v>
      </c>
      <c r="AS33" s="2">
        <v>3</v>
      </c>
      <c r="AT33" s="2" t="s">
        <v>357</v>
      </c>
      <c r="AU33" s="2" t="s">
        <v>358</v>
      </c>
      <c r="AV33" s="2">
        <v>6</v>
      </c>
      <c r="AW33" s="5">
        <v>77</v>
      </c>
      <c r="AX33" s="5">
        <v>22</v>
      </c>
      <c r="AY33" s="5">
        <v>2</v>
      </c>
      <c r="AZ33" s="5">
        <v>1.5</v>
      </c>
      <c r="BA33" s="5">
        <v>4.8</v>
      </c>
      <c r="BB33" s="5">
        <v>0.1</v>
      </c>
      <c r="BC33" s="5">
        <v>0.3</v>
      </c>
      <c r="BD33" s="5">
        <v>0.1</v>
      </c>
      <c r="BE33" s="5">
        <v>0.6</v>
      </c>
      <c r="BF33" s="5">
        <v>4.4000000000000004</v>
      </c>
      <c r="BG33" s="2">
        <v>0</v>
      </c>
      <c r="BH33" s="2">
        <v>0</v>
      </c>
      <c r="BI33" s="5">
        <v>1.3</v>
      </c>
      <c r="BJ33" s="5">
        <v>31.3</v>
      </c>
      <c r="BK33" s="5">
        <v>2</v>
      </c>
      <c r="BL33" s="5">
        <v>53.2</v>
      </c>
      <c r="BM33" s="2">
        <v>0</v>
      </c>
      <c r="BN33" s="5">
        <v>0.5</v>
      </c>
      <c r="BO33" s="5">
        <v>8311</v>
      </c>
      <c r="BP33" s="5">
        <v>6125</v>
      </c>
      <c r="BQ33" s="2">
        <v>0</v>
      </c>
      <c r="BR33" s="2">
        <v>0</v>
      </c>
      <c r="BS33" s="5">
        <v>0.01</v>
      </c>
      <c r="BT33" s="5">
        <v>0.01</v>
      </c>
      <c r="BU33" s="5">
        <v>16420</v>
      </c>
      <c r="BV33" s="2">
        <v>0</v>
      </c>
      <c r="BW33" s="5">
        <v>0.02</v>
      </c>
      <c r="BX33" s="5">
        <v>1162125</v>
      </c>
      <c r="BY33" s="5">
        <v>170921</v>
      </c>
      <c r="BZ33" s="5">
        <v>35</v>
      </c>
      <c r="CA33" s="5">
        <v>5</v>
      </c>
      <c r="CB33" s="5">
        <v>6.04</v>
      </c>
      <c r="CC33" s="5">
        <v>0.93</v>
      </c>
      <c r="CD33" s="5">
        <v>7</v>
      </c>
      <c r="CE33" s="5">
        <v>6</v>
      </c>
      <c r="CF33" s="5">
        <v>60</v>
      </c>
      <c r="CG33" s="5">
        <v>42</v>
      </c>
      <c r="CH33" s="5">
        <v>14</v>
      </c>
      <c r="CI33" s="5">
        <v>2</v>
      </c>
      <c r="CJ33" s="5">
        <v>2</v>
      </c>
      <c r="CK33" s="5">
        <v>1</v>
      </c>
      <c r="CL33" s="2">
        <v>0</v>
      </c>
      <c r="CM33" s="5">
        <v>1</v>
      </c>
      <c r="CN33" s="5">
        <v>1</v>
      </c>
      <c r="CO33" s="5">
        <v>9</v>
      </c>
      <c r="CP33" s="5">
        <v>33</v>
      </c>
      <c r="CQ33" s="5">
        <v>6</v>
      </c>
      <c r="CR33" s="5">
        <v>15</v>
      </c>
      <c r="CS33" s="2">
        <v>0</v>
      </c>
      <c r="CT33" s="2">
        <v>0</v>
      </c>
      <c r="CU33" s="2" t="s">
        <v>140</v>
      </c>
    </row>
    <row r="34" spans="1:99" s="2" customFormat="1" x14ac:dyDescent="0.25">
      <c r="A34" s="2" t="s">
        <v>359</v>
      </c>
      <c r="C34" s="2" t="s">
        <v>360</v>
      </c>
      <c r="D34" s="2">
        <v>1936</v>
      </c>
      <c r="E34" s="2">
        <f t="shared" si="0"/>
        <v>79</v>
      </c>
      <c r="F34" s="2">
        <v>0</v>
      </c>
      <c r="G34" s="2">
        <v>16.2</v>
      </c>
      <c r="H34" s="2">
        <v>26000</v>
      </c>
      <c r="I34" s="2">
        <v>1214</v>
      </c>
      <c r="J34" s="2">
        <v>1214</v>
      </c>
      <c r="K34" s="2">
        <v>1214</v>
      </c>
      <c r="L34" s="2">
        <f t="shared" si="1"/>
        <v>52881718.600000001</v>
      </c>
      <c r="M34" s="2">
        <v>288</v>
      </c>
      <c r="N34" s="2">
        <f t="shared" si="2"/>
        <v>12545280</v>
      </c>
      <c r="O34" s="2">
        <f t="shared" si="3"/>
        <v>0.45</v>
      </c>
      <c r="P34" s="2">
        <f t="shared" si="4"/>
        <v>1165495.68</v>
      </c>
      <c r="Q34" s="2">
        <f t="shared" si="5"/>
        <v>1.16549568</v>
      </c>
      <c r="R34" s="2">
        <v>9200</v>
      </c>
      <c r="S34" s="2">
        <f t="shared" si="6"/>
        <v>23827.907999999999</v>
      </c>
      <c r="T34" s="2">
        <f t="shared" si="7"/>
        <v>5888000</v>
      </c>
      <c r="U34" s="2">
        <f t="shared" si="8"/>
        <v>256496000000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4.2152681008315476</v>
      </c>
      <c r="AA34" s="2">
        <f t="shared" si="13"/>
        <v>0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134</v>
      </c>
      <c r="AF34" s="2">
        <f t="shared" si="16"/>
        <v>20444.444444444445</v>
      </c>
      <c r="AG34" s="2">
        <f t="shared" si="17"/>
        <v>0.10547037035517166</v>
      </c>
      <c r="AH34" s="2">
        <f t="shared" si="18"/>
        <v>0.77832300881197136</v>
      </c>
      <c r="AI34" s="2">
        <f t="shared" si="19"/>
        <v>52881718.600000001</v>
      </c>
      <c r="AJ34" s="2">
        <f t="shared" si="20"/>
        <v>1497444.72</v>
      </c>
      <c r="AK34" s="2">
        <f t="shared" si="21"/>
        <v>1.4974447200000001</v>
      </c>
      <c r="AL34" s="2" t="s">
        <v>134</v>
      </c>
      <c r="AM34" s="2" t="s">
        <v>134</v>
      </c>
      <c r="AN34" s="2" t="s">
        <v>134</v>
      </c>
      <c r="AO34" s="2" t="s">
        <v>134</v>
      </c>
      <c r="AP34" s="2" t="s">
        <v>134</v>
      </c>
      <c r="AQ34" s="2" t="s">
        <v>134</v>
      </c>
      <c r="AR34" s="2" t="s">
        <v>134</v>
      </c>
      <c r="AS34" s="2">
        <v>0</v>
      </c>
      <c r="AT34" s="2" t="s">
        <v>134</v>
      </c>
      <c r="AU34" s="2" t="s">
        <v>134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140</v>
      </c>
    </row>
    <row r="35" spans="1:99" s="2" customFormat="1" x14ac:dyDescent="0.25">
      <c r="A35" s="2" t="s">
        <v>361</v>
      </c>
      <c r="C35" s="2" t="s">
        <v>362</v>
      </c>
      <c r="D35" s="2">
        <v>1935</v>
      </c>
      <c r="E35" s="2">
        <f t="shared" si="0"/>
        <v>80</v>
      </c>
      <c r="F35" s="2">
        <v>18.100000000000001</v>
      </c>
      <c r="G35" s="2">
        <v>18.100000000000001</v>
      </c>
      <c r="H35" s="2">
        <v>6950</v>
      </c>
      <c r="I35" s="2">
        <v>5362</v>
      </c>
      <c r="J35" s="2">
        <v>2803</v>
      </c>
      <c r="K35" s="2">
        <v>5362</v>
      </c>
      <c r="L35" s="2">
        <f t="shared" si="1"/>
        <v>233568183.80000001</v>
      </c>
      <c r="M35" s="2">
        <v>917</v>
      </c>
      <c r="N35" s="2">
        <f t="shared" si="2"/>
        <v>39944520</v>
      </c>
      <c r="O35" s="2">
        <f t="shared" si="3"/>
        <v>1.4328125</v>
      </c>
      <c r="P35" s="2">
        <f t="shared" si="4"/>
        <v>3710970.62</v>
      </c>
      <c r="Q35" s="2">
        <f t="shared" si="5"/>
        <v>3.7109706200000003</v>
      </c>
      <c r="R35" s="2">
        <v>9400</v>
      </c>
      <c r="S35" s="2">
        <f t="shared" si="6"/>
        <v>24345.905999999999</v>
      </c>
      <c r="T35" s="2">
        <f t="shared" si="7"/>
        <v>6016000</v>
      </c>
      <c r="U35" s="2">
        <f t="shared" si="8"/>
        <v>262072000000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5.8473148206562504</v>
      </c>
      <c r="AA35" s="2">
        <f t="shared" si="13"/>
        <v>0</v>
      </c>
      <c r="AB35" s="2">
        <f t="shared" si="14"/>
        <v>0.96916820231871537</v>
      </c>
      <c r="AC35" s="2">
        <v>18.100000000000001</v>
      </c>
      <c r="AD35" s="2">
        <f t="shared" si="15"/>
        <v>0.32305606743957183</v>
      </c>
      <c r="AE35" s="2" t="s">
        <v>134</v>
      </c>
      <c r="AF35" s="2">
        <f t="shared" si="16"/>
        <v>6560.5234460196289</v>
      </c>
      <c r="AG35" s="2">
        <f t="shared" si="17"/>
        <v>8.1992347747082403E-2</v>
      </c>
      <c r="AH35" s="2">
        <f t="shared" si="18"/>
        <v>1.0733276222943442</v>
      </c>
      <c r="AI35" s="2">
        <f t="shared" si="19"/>
        <v>122098399.7</v>
      </c>
      <c r="AJ35" s="2">
        <f t="shared" si="20"/>
        <v>3457444.44</v>
      </c>
      <c r="AK35" s="2">
        <f t="shared" si="21"/>
        <v>3.4574444399999997</v>
      </c>
      <c r="AL35" s="2" t="s">
        <v>134</v>
      </c>
      <c r="AM35" s="2" t="s">
        <v>134</v>
      </c>
      <c r="AN35" s="2" t="s">
        <v>134</v>
      </c>
      <c r="AO35" s="2" t="s">
        <v>134</v>
      </c>
      <c r="AP35" s="2" t="s">
        <v>134</v>
      </c>
      <c r="AQ35" s="2" t="s">
        <v>134</v>
      </c>
      <c r="AR35" s="2" t="s">
        <v>134</v>
      </c>
      <c r="AS35" s="2">
        <v>0</v>
      </c>
      <c r="AT35" s="2" t="s">
        <v>134</v>
      </c>
      <c r="AU35" s="2" t="s">
        <v>134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140</v>
      </c>
    </row>
    <row r="36" spans="1:99" s="2" customFormat="1" x14ac:dyDescent="0.25">
      <c r="A36" s="2" t="s">
        <v>363</v>
      </c>
      <c r="B36" s="2" t="s">
        <v>364</v>
      </c>
      <c r="C36" s="2" t="s">
        <v>365</v>
      </c>
      <c r="D36" s="2">
        <v>1937</v>
      </c>
      <c r="E36" s="2">
        <f t="shared" si="0"/>
        <v>78</v>
      </c>
      <c r="F36" s="2">
        <v>38</v>
      </c>
      <c r="G36" s="2">
        <v>39</v>
      </c>
      <c r="H36" s="2">
        <v>0</v>
      </c>
      <c r="I36" s="2">
        <v>200583</v>
      </c>
      <c r="J36" s="2">
        <v>108894</v>
      </c>
      <c r="K36" s="2">
        <v>200583</v>
      </c>
      <c r="L36" s="2">
        <f t="shared" si="1"/>
        <v>8737375421.7000008</v>
      </c>
      <c r="M36" s="2">
        <v>9655</v>
      </c>
      <c r="N36" s="2">
        <f t="shared" si="2"/>
        <v>420571800</v>
      </c>
      <c r="O36" s="2">
        <f t="shared" si="3"/>
        <v>15.0859375</v>
      </c>
      <c r="P36" s="2">
        <f t="shared" si="4"/>
        <v>39072433.300000004</v>
      </c>
      <c r="Q36" s="2">
        <f t="shared" si="5"/>
        <v>39.0724333</v>
      </c>
      <c r="R36" s="2">
        <v>9160</v>
      </c>
      <c r="S36" s="2">
        <f t="shared" si="6"/>
        <v>23724.308399999998</v>
      </c>
      <c r="T36" s="2">
        <f t="shared" si="7"/>
        <v>5862400</v>
      </c>
      <c r="U36" s="2">
        <f t="shared" si="8"/>
        <v>255380800000</v>
      </c>
      <c r="V36" s="2">
        <v>311599.31975000002</v>
      </c>
      <c r="W36" s="2">
        <f t="shared" si="9"/>
        <v>94.975472659800005</v>
      </c>
      <c r="X36" s="2">
        <f t="shared" si="10"/>
        <v>59.015041564731504</v>
      </c>
      <c r="Y36" s="2">
        <f t="shared" si="11"/>
        <v>4.2861871059083727</v>
      </c>
      <c r="Z36" s="2">
        <f t="shared" si="12"/>
        <v>20.774991147052656</v>
      </c>
      <c r="AA36" s="2">
        <f t="shared" si="13"/>
        <v>0.70709114806581042</v>
      </c>
      <c r="AB36" s="2">
        <f t="shared" si="14"/>
        <v>1.6401308800304728</v>
      </c>
      <c r="AC36" s="2">
        <v>38</v>
      </c>
      <c r="AD36" s="2">
        <f t="shared" si="15"/>
        <v>0.54671029334349097</v>
      </c>
      <c r="AE36" s="2">
        <v>23.064299999999999</v>
      </c>
      <c r="AF36" s="2">
        <f t="shared" si="16"/>
        <v>607.1879854997411</v>
      </c>
      <c r="AG36" s="2">
        <f t="shared" si="17"/>
        <v>8.9777234086840671E-2</v>
      </c>
      <c r="AH36" s="2">
        <f t="shared" si="18"/>
        <v>0.29089375336708095</v>
      </c>
      <c r="AI36" s="2">
        <f t="shared" si="19"/>
        <v>4743411750.6000004</v>
      </c>
      <c r="AJ36" s="2">
        <f t="shared" si="20"/>
        <v>134318571.12</v>
      </c>
      <c r="AK36" s="2">
        <f t="shared" si="21"/>
        <v>134.31857112</v>
      </c>
      <c r="AL36" s="2" t="s">
        <v>366</v>
      </c>
      <c r="AM36" s="2" t="s">
        <v>134</v>
      </c>
      <c r="AN36" s="2" t="s">
        <v>367</v>
      </c>
      <c r="AO36" s="2" t="s">
        <v>368</v>
      </c>
      <c r="AP36" s="2" t="s">
        <v>369</v>
      </c>
      <c r="AQ36" s="2" t="s">
        <v>370</v>
      </c>
      <c r="AR36" s="2" t="s">
        <v>371</v>
      </c>
      <c r="AS36" s="2">
        <v>1</v>
      </c>
      <c r="AT36" s="2" t="s">
        <v>372</v>
      </c>
      <c r="AU36" s="2" t="s">
        <v>373</v>
      </c>
      <c r="AV36" s="2">
        <v>6</v>
      </c>
      <c r="AW36" s="5">
        <v>25</v>
      </c>
      <c r="AX36" s="5">
        <v>70</v>
      </c>
      <c r="AY36" s="5">
        <v>5</v>
      </c>
      <c r="AZ36" s="5">
        <v>0.2</v>
      </c>
      <c r="BA36" s="5">
        <v>2.1</v>
      </c>
      <c r="BB36" s="2">
        <v>0</v>
      </c>
      <c r="BC36" s="5">
        <v>0.1</v>
      </c>
      <c r="BD36" s="2">
        <v>0</v>
      </c>
      <c r="BE36" s="5">
        <v>0.2</v>
      </c>
      <c r="BF36" s="5">
        <v>0.3</v>
      </c>
      <c r="BG36" s="2">
        <v>0</v>
      </c>
      <c r="BH36" s="2">
        <v>0</v>
      </c>
      <c r="BI36" s="5">
        <v>0.3</v>
      </c>
      <c r="BJ36" s="5">
        <v>15.9</v>
      </c>
      <c r="BK36" s="5">
        <v>0.9</v>
      </c>
      <c r="BL36" s="5">
        <v>79.7</v>
      </c>
      <c r="BM36" s="2">
        <v>0</v>
      </c>
      <c r="BN36" s="5">
        <v>0.4</v>
      </c>
      <c r="BO36" s="5">
        <v>42470</v>
      </c>
      <c r="BP36" s="5">
        <v>28439</v>
      </c>
      <c r="BQ36" s="5">
        <v>2</v>
      </c>
      <c r="BR36" s="5">
        <v>1</v>
      </c>
      <c r="BS36" s="5">
        <v>0.09</v>
      </c>
      <c r="BT36" s="5">
        <v>0.06</v>
      </c>
      <c r="BU36" s="5">
        <v>44210</v>
      </c>
      <c r="BV36" s="5">
        <v>2</v>
      </c>
      <c r="BW36" s="5">
        <v>0.09</v>
      </c>
      <c r="BX36" s="5">
        <v>176866</v>
      </c>
      <c r="BY36" s="5">
        <v>23593</v>
      </c>
      <c r="BZ36" s="5">
        <v>9</v>
      </c>
      <c r="CA36" s="5">
        <v>1</v>
      </c>
      <c r="CB36" s="5">
        <v>8.49</v>
      </c>
      <c r="CC36" s="5">
        <v>1.22</v>
      </c>
      <c r="CD36" s="5">
        <v>1</v>
      </c>
      <c r="CE36" s="5">
        <v>1</v>
      </c>
      <c r="CF36" s="5">
        <v>82</v>
      </c>
      <c r="CG36" s="5">
        <v>71</v>
      </c>
      <c r="CH36" s="5">
        <v>9</v>
      </c>
      <c r="CI36" s="2">
        <v>0</v>
      </c>
      <c r="CJ36" s="2">
        <v>0</v>
      </c>
      <c r="CK36" s="5">
        <v>1</v>
      </c>
      <c r="CL36" s="2">
        <v>0</v>
      </c>
      <c r="CM36" s="2">
        <v>0</v>
      </c>
      <c r="CN36" s="2">
        <v>0</v>
      </c>
      <c r="CO36" s="5">
        <v>3</v>
      </c>
      <c r="CP36" s="5">
        <v>15</v>
      </c>
      <c r="CQ36" s="5">
        <v>4</v>
      </c>
      <c r="CR36" s="5">
        <v>13</v>
      </c>
      <c r="CS36" s="2">
        <v>0</v>
      </c>
      <c r="CT36" s="2">
        <v>0</v>
      </c>
      <c r="CU36" s="2" t="s">
        <v>140</v>
      </c>
    </row>
    <row r="37" spans="1:99" s="2" customFormat="1" x14ac:dyDescent="0.25">
      <c r="A37" s="2" t="s">
        <v>374</v>
      </c>
      <c r="C37" s="2" t="s">
        <v>375</v>
      </c>
      <c r="D37" s="2">
        <v>1937</v>
      </c>
      <c r="E37" s="2">
        <f t="shared" si="0"/>
        <v>78</v>
      </c>
      <c r="F37" s="2">
        <v>0</v>
      </c>
      <c r="G37" s="2">
        <v>9.5</v>
      </c>
      <c r="H37" s="2">
        <v>0</v>
      </c>
      <c r="I37" s="2">
        <v>1929</v>
      </c>
      <c r="J37" s="2">
        <v>594</v>
      </c>
      <c r="K37" s="2">
        <v>1929</v>
      </c>
      <c r="L37" s="2">
        <f t="shared" si="1"/>
        <v>84027047.100000009</v>
      </c>
      <c r="M37" s="2">
        <v>286</v>
      </c>
      <c r="N37" s="2">
        <f t="shared" si="2"/>
        <v>12458160</v>
      </c>
      <c r="O37" s="2">
        <f t="shared" si="3"/>
        <v>0.44687500000000002</v>
      </c>
      <c r="P37" s="2">
        <f t="shared" si="4"/>
        <v>1157401.96</v>
      </c>
      <c r="Q37" s="2">
        <f t="shared" si="5"/>
        <v>1.1574019600000001</v>
      </c>
      <c r="R37" s="2">
        <v>21.8</v>
      </c>
      <c r="S37" s="2">
        <f t="shared" si="6"/>
        <v>56.461781999999999</v>
      </c>
      <c r="T37" s="2">
        <f t="shared" si="7"/>
        <v>13952</v>
      </c>
      <c r="U37" s="2">
        <f t="shared" si="8"/>
        <v>607784000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6.7447397609277786</v>
      </c>
      <c r="AA37" s="2">
        <f t="shared" si="13"/>
        <v>0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 t="s">
        <v>134</v>
      </c>
      <c r="AF37" s="2">
        <f t="shared" si="16"/>
        <v>48.78321678321678</v>
      </c>
      <c r="AG37" s="2">
        <f t="shared" si="17"/>
        <v>0.16934941231470496</v>
      </c>
      <c r="AH37" s="2">
        <f t="shared" si="18"/>
        <v>1.5796674029154492</v>
      </c>
      <c r="AI37" s="2">
        <f t="shared" si="19"/>
        <v>25874580.600000001</v>
      </c>
      <c r="AJ37" s="2">
        <f t="shared" si="20"/>
        <v>732687.12</v>
      </c>
      <c r="AK37" s="2">
        <f t="shared" si="21"/>
        <v>0.73268712000000003</v>
      </c>
      <c r="AL37" s="2" t="s">
        <v>134</v>
      </c>
      <c r="AM37" s="2" t="s">
        <v>134</v>
      </c>
      <c r="AN37" s="2" t="s">
        <v>134</v>
      </c>
      <c r="AO37" s="2" t="s">
        <v>134</v>
      </c>
      <c r="AP37" s="2" t="s">
        <v>134</v>
      </c>
      <c r="AQ37" s="2" t="s">
        <v>134</v>
      </c>
      <c r="AR37" s="2" t="s">
        <v>134</v>
      </c>
      <c r="AS37" s="2">
        <v>0</v>
      </c>
      <c r="AT37" s="2" t="s">
        <v>134</v>
      </c>
      <c r="AU37" s="2" t="s">
        <v>134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140</v>
      </c>
    </row>
    <row r="38" spans="1:99" s="2" customFormat="1" x14ac:dyDescent="0.25">
      <c r="A38" s="2" t="s">
        <v>376</v>
      </c>
      <c r="B38" s="2" t="s">
        <v>377</v>
      </c>
      <c r="C38" s="2" t="s">
        <v>378</v>
      </c>
      <c r="D38" s="2">
        <v>1937</v>
      </c>
      <c r="E38" s="2">
        <f t="shared" si="0"/>
        <v>78</v>
      </c>
      <c r="F38" s="2">
        <v>0</v>
      </c>
      <c r="G38" s="2">
        <v>9</v>
      </c>
      <c r="H38" s="2">
        <v>2299</v>
      </c>
      <c r="I38" s="2">
        <v>7600</v>
      </c>
      <c r="J38" s="2">
        <v>2829</v>
      </c>
      <c r="K38" s="2">
        <v>7600</v>
      </c>
      <c r="L38" s="2">
        <f t="shared" si="1"/>
        <v>331055240</v>
      </c>
      <c r="M38" s="2">
        <v>796</v>
      </c>
      <c r="N38" s="2">
        <f t="shared" si="2"/>
        <v>34673760</v>
      </c>
      <c r="O38" s="2">
        <f t="shared" si="3"/>
        <v>1.2437500000000001</v>
      </c>
      <c r="P38" s="2">
        <f t="shared" si="4"/>
        <v>3221300.56</v>
      </c>
      <c r="Q38" s="2">
        <f t="shared" si="5"/>
        <v>3.22130056</v>
      </c>
      <c r="R38" s="2">
        <v>105</v>
      </c>
      <c r="S38" s="2">
        <f t="shared" si="6"/>
        <v>271.94894999999997</v>
      </c>
      <c r="T38" s="2">
        <f t="shared" si="7"/>
        <v>67200</v>
      </c>
      <c r="U38" s="2">
        <f t="shared" si="8"/>
        <v>2927400000</v>
      </c>
      <c r="V38" s="2">
        <v>31061.398012000001</v>
      </c>
      <c r="W38" s="2">
        <f t="shared" si="9"/>
        <v>9.4675141140576002</v>
      </c>
      <c r="X38" s="2">
        <f t="shared" si="10"/>
        <v>5.8828424150847285</v>
      </c>
      <c r="Y38" s="2">
        <f t="shared" si="11"/>
        <v>1.4880421335805714</v>
      </c>
      <c r="Z38" s="2">
        <f t="shared" si="12"/>
        <v>9.547716774875294</v>
      </c>
      <c r="AA38" s="2">
        <f t="shared" si="13"/>
        <v>2.7131318624817915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 t="s">
        <v>134</v>
      </c>
      <c r="AF38" s="2">
        <f t="shared" si="16"/>
        <v>84.422110552763826</v>
      </c>
      <c r="AG38" s="2">
        <f t="shared" si="17"/>
        <v>0.14369594294122823</v>
      </c>
      <c r="AH38" s="2">
        <f t="shared" si="18"/>
        <v>0.92313706456369016</v>
      </c>
      <c r="AI38" s="2">
        <f t="shared" si="19"/>
        <v>123230957.10000001</v>
      </c>
      <c r="AJ38" s="2">
        <f t="shared" si="20"/>
        <v>3489514.92</v>
      </c>
      <c r="AK38" s="2">
        <f t="shared" si="21"/>
        <v>3.48951492</v>
      </c>
      <c r="AL38" s="2" t="s">
        <v>379</v>
      </c>
      <c r="AM38" s="2" t="s">
        <v>134</v>
      </c>
      <c r="AN38" s="2" t="s">
        <v>380</v>
      </c>
      <c r="AO38" s="2" t="s">
        <v>381</v>
      </c>
      <c r="AP38" s="2" t="s">
        <v>134</v>
      </c>
      <c r="AQ38" s="2" t="s">
        <v>134</v>
      </c>
      <c r="AR38" s="2" t="s">
        <v>134</v>
      </c>
      <c r="AS38" s="2">
        <v>0</v>
      </c>
      <c r="AT38" s="2" t="s">
        <v>134</v>
      </c>
      <c r="AU38" s="2" t="s">
        <v>134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140</v>
      </c>
    </row>
    <row r="39" spans="1:99" s="2" customFormat="1" x14ac:dyDescent="0.25">
      <c r="A39" s="2" t="s">
        <v>382</v>
      </c>
      <c r="C39" s="2" t="s">
        <v>383</v>
      </c>
      <c r="D39" s="2">
        <v>1938</v>
      </c>
      <c r="E39" s="2">
        <f t="shared" si="0"/>
        <v>77</v>
      </c>
      <c r="F39" s="2">
        <v>0</v>
      </c>
      <c r="G39" s="2">
        <v>11</v>
      </c>
      <c r="H39" s="2">
        <v>0</v>
      </c>
      <c r="I39" s="2">
        <v>7136</v>
      </c>
      <c r="J39" s="2">
        <v>4681</v>
      </c>
      <c r="K39" s="2">
        <v>7136</v>
      </c>
      <c r="L39" s="2">
        <f t="shared" si="1"/>
        <v>310843446.40000004</v>
      </c>
      <c r="M39" s="2">
        <v>1119</v>
      </c>
      <c r="N39" s="2">
        <f t="shared" si="2"/>
        <v>48743640</v>
      </c>
      <c r="O39" s="2">
        <f t="shared" si="3"/>
        <v>1.7484375000000001</v>
      </c>
      <c r="P39" s="2">
        <f t="shared" si="4"/>
        <v>4528436.34</v>
      </c>
      <c r="Q39" s="2">
        <f t="shared" si="5"/>
        <v>4.5284363399999998</v>
      </c>
      <c r="R39" s="2">
        <v>302</v>
      </c>
      <c r="S39" s="2">
        <f t="shared" si="6"/>
        <v>782.17697999999996</v>
      </c>
      <c r="T39" s="2">
        <f t="shared" si="7"/>
        <v>193280</v>
      </c>
      <c r="U39" s="2">
        <f t="shared" si="8"/>
        <v>8419760000</v>
      </c>
      <c r="V39" s="2">
        <v>44864.403155</v>
      </c>
      <c r="W39" s="2">
        <f t="shared" si="9"/>
        <v>13.674670081643999</v>
      </c>
      <c r="X39" s="2">
        <f t="shared" si="10"/>
        <v>8.4970487711380702</v>
      </c>
      <c r="Y39" s="2">
        <f t="shared" si="11"/>
        <v>1.812748752578722</v>
      </c>
      <c r="Z39" s="2">
        <f t="shared" si="12"/>
        <v>6.3771077908830778</v>
      </c>
      <c r="AA39" s="2">
        <f t="shared" si="13"/>
        <v>2.3683512008905807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 t="s">
        <v>134</v>
      </c>
      <c r="AF39" s="2">
        <f t="shared" si="16"/>
        <v>172.72564789991063</v>
      </c>
      <c r="AG39" s="2">
        <f t="shared" si="17"/>
        <v>8.0948765036967518E-2</v>
      </c>
      <c r="AH39" s="2">
        <f t="shared" si="18"/>
        <v>0.78429150977411899</v>
      </c>
      <c r="AI39" s="2">
        <f t="shared" si="19"/>
        <v>203903891.90000001</v>
      </c>
      <c r="AJ39" s="2">
        <f t="shared" si="20"/>
        <v>5773919.8799999999</v>
      </c>
      <c r="AK39" s="2">
        <f t="shared" si="21"/>
        <v>5.7739198800000002</v>
      </c>
      <c r="AL39" s="2" t="s">
        <v>384</v>
      </c>
      <c r="AM39" s="2" t="s">
        <v>134</v>
      </c>
      <c r="AN39" s="2" t="s">
        <v>134</v>
      </c>
      <c r="AO39" s="2" t="s">
        <v>385</v>
      </c>
      <c r="AP39" s="2" t="s">
        <v>134</v>
      </c>
      <c r="AQ39" s="2" t="s">
        <v>134</v>
      </c>
      <c r="AR39" s="2" t="s">
        <v>134</v>
      </c>
      <c r="AS39" s="2">
        <v>0</v>
      </c>
      <c r="AT39" s="2" t="s">
        <v>134</v>
      </c>
      <c r="AU39" s="2" t="s">
        <v>134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140</v>
      </c>
    </row>
    <row r="40" spans="1:99" s="2" customFormat="1" x14ac:dyDescent="0.25">
      <c r="A40" s="2" t="s">
        <v>386</v>
      </c>
      <c r="C40" s="2" t="s">
        <v>387</v>
      </c>
      <c r="D40" s="2">
        <v>1937</v>
      </c>
      <c r="E40" s="2">
        <f t="shared" si="0"/>
        <v>78</v>
      </c>
      <c r="F40" s="2">
        <v>0</v>
      </c>
      <c r="G40" s="2">
        <v>9</v>
      </c>
      <c r="H40" s="2">
        <v>0</v>
      </c>
      <c r="I40" s="2">
        <v>9720</v>
      </c>
      <c r="J40" s="2">
        <v>3003</v>
      </c>
      <c r="K40" s="2">
        <v>9720</v>
      </c>
      <c r="L40" s="2">
        <f t="shared" si="1"/>
        <v>423402228</v>
      </c>
      <c r="M40" s="2">
        <v>1300</v>
      </c>
      <c r="N40" s="2">
        <f t="shared" si="2"/>
        <v>56628000</v>
      </c>
      <c r="O40" s="2">
        <f t="shared" si="3"/>
        <v>2.03125</v>
      </c>
      <c r="P40" s="2">
        <f t="shared" si="4"/>
        <v>5260918</v>
      </c>
      <c r="Q40" s="2">
        <f t="shared" si="5"/>
        <v>5.2609180000000002</v>
      </c>
      <c r="R40" s="2">
        <v>52.5</v>
      </c>
      <c r="S40" s="2">
        <f t="shared" si="6"/>
        <v>135.97447499999998</v>
      </c>
      <c r="T40" s="2">
        <f t="shared" si="7"/>
        <v>33600</v>
      </c>
      <c r="U40" s="2">
        <f t="shared" si="8"/>
        <v>1463700000</v>
      </c>
      <c r="V40" s="2">
        <v>53991.937433999999</v>
      </c>
      <c r="W40" s="2">
        <f t="shared" si="9"/>
        <v>16.456742529883201</v>
      </c>
      <c r="X40" s="2">
        <f t="shared" si="10"/>
        <v>10.225748998374996</v>
      </c>
      <c r="Y40" s="2">
        <f t="shared" si="11"/>
        <v>2.0239883078856136</v>
      </c>
      <c r="Z40" s="2">
        <f t="shared" si="12"/>
        <v>7.4769059122695483</v>
      </c>
      <c r="AA40" s="2">
        <f t="shared" si="13"/>
        <v>4.4427965938254763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134</v>
      </c>
      <c r="AF40" s="2">
        <f t="shared" si="16"/>
        <v>25.846153846153847</v>
      </c>
      <c r="AG40" s="2">
        <f t="shared" si="17"/>
        <v>8.8054539946751567E-2</v>
      </c>
      <c r="AH40" s="2">
        <f t="shared" si="18"/>
        <v>1.4202803822416625</v>
      </c>
      <c r="AI40" s="2">
        <f t="shared" si="19"/>
        <v>130810379.7</v>
      </c>
      <c r="AJ40" s="2">
        <f t="shared" si="20"/>
        <v>3704140.44</v>
      </c>
      <c r="AK40" s="2">
        <f t="shared" si="21"/>
        <v>3.7041404399999998</v>
      </c>
      <c r="AL40" s="2" t="s">
        <v>388</v>
      </c>
      <c r="AM40" s="2" t="s">
        <v>134</v>
      </c>
      <c r="AN40" s="2" t="s">
        <v>389</v>
      </c>
      <c r="AO40" s="2" t="s">
        <v>390</v>
      </c>
      <c r="AP40" s="2" t="s">
        <v>134</v>
      </c>
      <c r="AQ40" s="2" t="s">
        <v>134</v>
      </c>
      <c r="AR40" s="2" t="s">
        <v>134</v>
      </c>
      <c r="AS40" s="2">
        <v>0</v>
      </c>
      <c r="AT40" s="2" t="s">
        <v>134</v>
      </c>
      <c r="AU40" s="2" t="s">
        <v>134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140</v>
      </c>
    </row>
    <row r="41" spans="1:99" s="2" customFormat="1" x14ac:dyDescent="0.25">
      <c r="A41" s="2" t="s">
        <v>391</v>
      </c>
      <c r="C41" s="2" t="s">
        <v>392</v>
      </c>
      <c r="D41" s="2">
        <v>1938</v>
      </c>
      <c r="E41" s="2">
        <f t="shared" si="0"/>
        <v>77</v>
      </c>
      <c r="F41" s="2">
        <v>0</v>
      </c>
      <c r="G41" s="2">
        <v>7</v>
      </c>
      <c r="H41" s="2">
        <v>0</v>
      </c>
      <c r="I41" s="2">
        <v>2099</v>
      </c>
      <c r="J41" s="2">
        <v>800</v>
      </c>
      <c r="K41" s="2">
        <v>2099</v>
      </c>
      <c r="L41" s="2">
        <f t="shared" si="1"/>
        <v>91432230.100000009</v>
      </c>
      <c r="M41" s="2">
        <v>400</v>
      </c>
      <c r="N41" s="2">
        <f t="shared" si="2"/>
        <v>17424000</v>
      </c>
      <c r="O41" s="2">
        <f t="shared" si="3"/>
        <v>0.625</v>
      </c>
      <c r="P41" s="2">
        <f t="shared" si="4"/>
        <v>1618744</v>
      </c>
      <c r="Q41" s="2">
        <f t="shared" si="5"/>
        <v>1.6187440000000002</v>
      </c>
      <c r="S41" s="2">
        <f t="shared" si="6"/>
        <v>0</v>
      </c>
      <c r="T41" s="2">
        <f t="shared" si="7"/>
        <v>0</v>
      </c>
      <c r="U41" s="2">
        <f t="shared" si="8"/>
        <v>0</v>
      </c>
      <c r="V41" s="2">
        <v>23214.338335</v>
      </c>
      <c r="W41" s="2">
        <f t="shared" si="9"/>
        <v>7.0757303245080001</v>
      </c>
      <c r="X41" s="2">
        <f t="shared" si="10"/>
        <v>4.39665639461899</v>
      </c>
      <c r="Y41" s="2">
        <f t="shared" si="11"/>
        <v>1.568834306507956</v>
      </c>
      <c r="Z41" s="2">
        <f t="shared" si="12"/>
        <v>5.2474879533976129</v>
      </c>
      <c r="AA41" s="2">
        <f t="shared" si="13"/>
        <v>7.1704955942820314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134</v>
      </c>
      <c r="AF41" s="2">
        <f t="shared" si="16"/>
        <v>0</v>
      </c>
      <c r="AG41" s="2">
        <f t="shared" si="17"/>
        <v>0.11140969043976277</v>
      </c>
      <c r="AH41" s="2">
        <f t="shared" si="18"/>
        <v>1.6404238414891201</v>
      </c>
      <c r="AI41" s="2">
        <f t="shared" si="19"/>
        <v>34847920</v>
      </c>
      <c r="AJ41" s="2">
        <f t="shared" si="20"/>
        <v>986784</v>
      </c>
      <c r="AK41" s="2">
        <f t="shared" si="21"/>
        <v>0.98678399999999999</v>
      </c>
      <c r="AL41" s="2" t="s">
        <v>393</v>
      </c>
      <c r="AM41" s="2" t="s">
        <v>134</v>
      </c>
      <c r="AN41" s="2" t="s">
        <v>394</v>
      </c>
      <c r="AO41" s="2" t="s">
        <v>395</v>
      </c>
      <c r="AP41" s="2" t="s">
        <v>134</v>
      </c>
      <c r="AQ41" s="2" t="s">
        <v>134</v>
      </c>
      <c r="AR41" s="2" t="s">
        <v>134</v>
      </c>
      <c r="AS41" s="2">
        <v>0</v>
      </c>
      <c r="AT41" s="2" t="s">
        <v>134</v>
      </c>
      <c r="AU41" s="2" t="s">
        <v>134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140</v>
      </c>
    </row>
    <row r="42" spans="1:99" s="2" customFormat="1" x14ac:dyDescent="0.25">
      <c r="A42" s="2" t="s">
        <v>396</v>
      </c>
      <c r="C42" s="2" t="s">
        <v>397</v>
      </c>
      <c r="D42" s="2">
        <v>1934</v>
      </c>
      <c r="E42" s="2">
        <f t="shared" si="0"/>
        <v>81</v>
      </c>
      <c r="F42" s="2">
        <v>0</v>
      </c>
      <c r="G42" s="2">
        <v>10</v>
      </c>
      <c r="H42" s="2">
        <v>0</v>
      </c>
      <c r="I42" s="2">
        <v>5319</v>
      </c>
      <c r="J42" s="2">
        <v>5319</v>
      </c>
      <c r="K42" s="2">
        <v>5319</v>
      </c>
      <c r="L42" s="2">
        <f t="shared" si="1"/>
        <v>231695108.09999999</v>
      </c>
      <c r="M42" s="2">
        <v>953.1</v>
      </c>
      <c r="N42" s="2">
        <f t="shared" si="2"/>
        <v>41517036</v>
      </c>
      <c r="O42" s="2">
        <f t="shared" si="3"/>
        <v>1.48921875</v>
      </c>
      <c r="P42" s="2">
        <f t="shared" si="4"/>
        <v>3857062.2660000003</v>
      </c>
      <c r="Q42" s="2">
        <f t="shared" si="5"/>
        <v>3.8570622660000002</v>
      </c>
      <c r="R42" s="2">
        <v>179</v>
      </c>
      <c r="S42" s="2">
        <f t="shared" si="6"/>
        <v>463.60820999999999</v>
      </c>
      <c r="T42" s="2">
        <f t="shared" si="7"/>
        <v>114560</v>
      </c>
      <c r="U42" s="2">
        <f t="shared" si="8"/>
        <v>4990520000</v>
      </c>
      <c r="V42" s="2">
        <v>46125.040276</v>
      </c>
      <c r="W42" s="2">
        <f t="shared" si="9"/>
        <v>14.058912276124799</v>
      </c>
      <c r="X42" s="2">
        <f t="shared" si="10"/>
        <v>8.7358058780327443</v>
      </c>
      <c r="Y42" s="2">
        <f t="shared" si="11"/>
        <v>2.0193811000204267</v>
      </c>
      <c r="Z42" s="2">
        <f t="shared" si="12"/>
        <v>5.580723732301121</v>
      </c>
      <c r="AA42" s="2">
        <f t="shared" si="13"/>
        <v>2.1428393780992905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>
        <v>11.8268</v>
      </c>
      <c r="AF42" s="2">
        <f t="shared" si="16"/>
        <v>120.19725107543805</v>
      </c>
      <c r="AG42" s="2">
        <f t="shared" si="17"/>
        <v>7.6757850061446253E-2</v>
      </c>
      <c r="AH42" s="2">
        <f t="shared" si="18"/>
        <v>0.58788793507173553</v>
      </c>
      <c r="AI42" s="2">
        <f t="shared" si="19"/>
        <v>231695108.09999999</v>
      </c>
      <c r="AJ42" s="2">
        <f t="shared" si="20"/>
        <v>6560880.1200000001</v>
      </c>
      <c r="AK42" s="2">
        <f t="shared" si="21"/>
        <v>6.5608801200000002</v>
      </c>
      <c r="AL42" s="2" t="s">
        <v>398</v>
      </c>
      <c r="AM42" s="2" t="s">
        <v>134</v>
      </c>
      <c r="AN42" s="2" t="s">
        <v>399</v>
      </c>
      <c r="AO42" s="2" t="s">
        <v>400</v>
      </c>
      <c r="AP42" s="2" t="s">
        <v>401</v>
      </c>
      <c r="AQ42" s="2" t="s">
        <v>402</v>
      </c>
      <c r="AR42" s="2" t="s">
        <v>403</v>
      </c>
      <c r="AS42" s="2">
        <v>1</v>
      </c>
      <c r="AT42" s="2" t="s">
        <v>404</v>
      </c>
      <c r="AU42" s="2" t="s">
        <v>405</v>
      </c>
      <c r="AV42" s="2">
        <v>5</v>
      </c>
      <c r="AW42" s="5">
        <v>76</v>
      </c>
      <c r="AX42" s="5">
        <v>22</v>
      </c>
      <c r="AY42" s="5">
        <v>3</v>
      </c>
      <c r="AZ42" s="5">
        <v>0.8</v>
      </c>
      <c r="BA42" s="5">
        <v>1.4</v>
      </c>
      <c r="BB42" s="2">
        <v>0</v>
      </c>
      <c r="BC42" s="5">
        <v>0.1</v>
      </c>
      <c r="BD42" s="5">
        <v>0.1</v>
      </c>
      <c r="BE42" s="5">
        <v>0.1</v>
      </c>
      <c r="BF42" s="5">
        <v>0.3</v>
      </c>
      <c r="BG42" s="2">
        <v>0</v>
      </c>
      <c r="BH42" s="2">
        <v>0</v>
      </c>
      <c r="BI42" s="5">
        <v>0.1</v>
      </c>
      <c r="BJ42" s="5">
        <v>57</v>
      </c>
      <c r="BK42" s="5">
        <v>0.4</v>
      </c>
      <c r="BL42" s="5">
        <v>39.6</v>
      </c>
      <c r="BM42" s="2">
        <v>0</v>
      </c>
      <c r="BN42" s="2">
        <v>0</v>
      </c>
      <c r="BO42" s="5">
        <v>2771</v>
      </c>
      <c r="BP42" s="5">
        <v>826</v>
      </c>
      <c r="BQ42" s="5">
        <v>5</v>
      </c>
      <c r="BR42" s="5">
        <v>1</v>
      </c>
      <c r="BS42" s="5">
        <v>0.2</v>
      </c>
      <c r="BT42" s="5">
        <v>0.06</v>
      </c>
      <c r="BU42" s="5">
        <v>3805</v>
      </c>
      <c r="BV42" s="5">
        <v>6</v>
      </c>
      <c r="BW42" s="5">
        <v>0.28000000000000003</v>
      </c>
      <c r="BX42" s="5">
        <v>48385</v>
      </c>
      <c r="BY42" s="5">
        <v>8374</v>
      </c>
      <c r="BZ42" s="5">
        <v>81</v>
      </c>
      <c r="CA42" s="5">
        <v>14</v>
      </c>
      <c r="CB42" s="5">
        <v>4.62</v>
      </c>
      <c r="CC42" s="5">
        <v>0.82</v>
      </c>
      <c r="CD42" s="5">
        <v>3</v>
      </c>
      <c r="CE42" s="5">
        <v>2</v>
      </c>
      <c r="CF42" s="5">
        <v>40</v>
      </c>
      <c r="CG42" s="5">
        <v>20</v>
      </c>
      <c r="CH42" s="5">
        <v>23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5">
        <v>20</v>
      </c>
      <c r="CP42" s="5">
        <v>53</v>
      </c>
      <c r="CQ42" s="5">
        <v>14</v>
      </c>
      <c r="CR42" s="5">
        <v>24</v>
      </c>
      <c r="CS42" s="5">
        <v>0.12522</v>
      </c>
      <c r="CT42" s="5">
        <v>7.6289999999999997E-2</v>
      </c>
      <c r="CU42" s="2" t="s">
        <v>140</v>
      </c>
    </row>
    <row r="43" spans="1:99" s="2" customFormat="1" x14ac:dyDescent="0.25">
      <c r="A43" s="2" t="s">
        <v>406</v>
      </c>
      <c r="C43" s="2" t="s">
        <v>407</v>
      </c>
      <c r="D43" s="2">
        <v>1973</v>
      </c>
      <c r="E43" s="2">
        <f t="shared" si="0"/>
        <v>42</v>
      </c>
      <c r="F43" s="2">
        <v>0</v>
      </c>
      <c r="G43" s="2">
        <v>6.5</v>
      </c>
      <c r="H43" s="2">
        <v>1802</v>
      </c>
      <c r="I43" s="2">
        <v>8622</v>
      </c>
      <c r="J43" s="2">
        <v>5436</v>
      </c>
      <c r="K43" s="2">
        <v>8622</v>
      </c>
      <c r="L43" s="2">
        <f t="shared" si="1"/>
        <v>375573457.80000001</v>
      </c>
      <c r="M43" s="2">
        <v>906</v>
      </c>
      <c r="N43" s="2">
        <f t="shared" si="2"/>
        <v>39465360</v>
      </c>
      <c r="O43" s="2">
        <f t="shared" si="3"/>
        <v>1.4156250000000001</v>
      </c>
      <c r="P43" s="2">
        <f t="shared" si="4"/>
        <v>3666455.16</v>
      </c>
      <c r="Q43" s="2">
        <f t="shared" si="5"/>
        <v>3.6664551600000004</v>
      </c>
      <c r="R43" s="2">
        <v>51</v>
      </c>
      <c r="S43" s="2">
        <f t="shared" si="6"/>
        <v>132.08948999999998</v>
      </c>
      <c r="T43" s="2">
        <f t="shared" si="7"/>
        <v>32640</v>
      </c>
      <c r="U43" s="2">
        <f t="shared" si="8"/>
        <v>1421880000</v>
      </c>
      <c r="V43" s="2">
        <v>72388.763850000003</v>
      </c>
      <c r="W43" s="2">
        <f t="shared" si="9"/>
        <v>22.064095221479999</v>
      </c>
      <c r="X43" s="2">
        <f t="shared" si="10"/>
        <v>13.709997540606901</v>
      </c>
      <c r="Y43" s="2">
        <f t="shared" si="11"/>
        <v>3.2505572937516427</v>
      </c>
      <c r="Z43" s="2">
        <f t="shared" si="12"/>
        <v>9.5165344443836322</v>
      </c>
      <c r="AA43" s="2">
        <f t="shared" si="13"/>
        <v>3.2905959810148939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134</v>
      </c>
      <c r="AF43" s="2">
        <f t="shared" si="16"/>
        <v>36.026490066225165</v>
      </c>
      <c r="AG43" s="2">
        <f t="shared" si="17"/>
        <v>0.13425060079621323</v>
      </c>
      <c r="AH43" s="2">
        <f t="shared" si="18"/>
        <v>0.54680794716304004</v>
      </c>
      <c r="AI43" s="2">
        <f t="shared" si="19"/>
        <v>236791616.40000001</v>
      </c>
      <c r="AJ43" s="2">
        <f t="shared" si="20"/>
        <v>6705197.2800000003</v>
      </c>
      <c r="AK43" s="2">
        <f t="shared" si="21"/>
        <v>6.7051972800000001</v>
      </c>
      <c r="AL43" s="2" t="s">
        <v>408</v>
      </c>
      <c r="AM43" s="2" t="s">
        <v>134</v>
      </c>
      <c r="AN43" s="2" t="s">
        <v>409</v>
      </c>
      <c r="AO43" s="2" t="s">
        <v>410</v>
      </c>
      <c r="AP43" s="2" t="s">
        <v>134</v>
      </c>
      <c r="AQ43" s="2" t="s">
        <v>134</v>
      </c>
      <c r="AR43" s="2" t="s">
        <v>134</v>
      </c>
      <c r="AS43" s="2">
        <v>0</v>
      </c>
      <c r="AT43" s="2" t="s">
        <v>134</v>
      </c>
      <c r="AU43" s="2" t="s">
        <v>134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140</v>
      </c>
    </row>
    <row r="44" spans="1:99" s="2" customFormat="1" x14ac:dyDescent="0.25">
      <c r="A44" s="2" t="s">
        <v>411</v>
      </c>
      <c r="B44" s="2" t="s">
        <v>412</v>
      </c>
      <c r="C44" s="2" t="s">
        <v>413</v>
      </c>
      <c r="D44" s="2">
        <v>1966</v>
      </c>
      <c r="E44" s="2">
        <f t="shared" si="0"/>
        <v>49</v>
      </c>
      <c r="F44" s="2">
        <v>12</v>
      </c>
      <c r="G44" s="2">
        <v>12</v>
      </c>
      <c r="H44" s="2">
        <v>0</v>
      </c>
      <c r="I44" s="2">
        <v>2355</v>
      </c>
      <c r="J44" s="2">
        <v>1147</v>
      </c>
      <c r="K44" s="2">
        <v>2355</v>
      </c>
      <c r="L44" s="2">
        <f t="shared" si="1"/>
        <v>102583564.5</v>
      </c>
      <c r="M44" s="2">
        <v>280</v>
      </c>
      <c r="N44" s="2">
        <f t="shared" si="2"/>
        <v>12196800</v>
      </c>
      <c r="O44" s="2">
        <f t="shared" si="3"/>
        <v>0.4375</v>
      </c>
      <c r="P44" s="2">
        <f t="shared" si="4"/>
        <v>1133120.8</v>
      </c>
      <c r="Q44" s="2">
        <f t="shared" si="5"/>
        <v>1.1331208000000002</v>
      </c>
      <c r="R44" s="2">
        <v>611</v>
      </c>
      <c r="S44" s="2">
        <f t="shared" si="6"/>
        <v>1582.48389</v>
      </c>
      <c r="T44" s="2">
        <f t="shared" si="7"/>
        <v>391040</v>
      </c>
      <c r="U44" s="2">
        <f t="shared" si="8"/>
        <v>17034680000</v>
      </c>
      <c r="V44" s="2">
        <v>49420.994003</v>
      </c>
      <c r="W44" s="2">
        <f t="shared" si="9"/>
        <v>15.0635189721144</v>
      </c>
      <c r="X44" s="2">
        <f t="shared" si="10"/>
        <v>9.3600397382041827</v>
      </c>
      <c r="Y44" s="2">
        <f t="shared" si="11"/>
        <v>3.9919328210230569</v>
      </c>
      <c r="Z44" s="2">
        <f t="shared" si="12"/>
        <v>8.4106949773711133</v>
      </c>
      <c r="AA44" s="2">
        <f t="shared" si="13"/>
        <v>10.6470895975789</v>
      </c>
      <c r="AB44" s="2">
        <f t="shared" si="14"/>
        <v>2.1026737443427783</v>
      </c>
      <c r="AC44" s="2">
        <v>12</v>
      </c>
      <c r="AD44" s="2">
        <f t="shared" si="15"/>
        <v>0.7008912481142594</v>
      </c>
      <c r="AE44" s="2">
        <v>13.215199999999999</v>
      </c>
      <c r="AF44" s="2">
        <f t="shared" si="16"/>
        <v>1396.5714285714287</v>
      </c>
      <c r="AG44" s="2">
        <f t="shared" si="17"/>
        <v>0.21342946727556109</v>
      </c>
      <c r="AH44" s="2">
        <f t="shared" si="18"/>
        <v>0.80090440386565587</v>
      </c>
      <c r="AI44" s="2">
        <f t="shared" si="19"/>
        <v>49963205.300000004</v>
      </c>
      <c r="AJ44" s="2">
        <f t="shared" si="20"/>
        <v>1414801.56</v>
      </c>
      <c r="AK44" s="2">
        <f t="shared" si="21"/>
        <v>1.4148015600000001</v>
      </c>
      <c r="AL44" s="2" t="s">
        <v>414</v>
      </c>
      <c r="AM44" s="2" t="s">
        <v>134</v>
      </c>
      <c r="AN44" s="2" t="s">
        <v>415</v>
      </c>
      <c r="AO44" s="2" t="s">
        <v>416</v>
      </c>
      <c r="AP44" s="2" t="s">
        <v>417</v>
      </c>
      <c r="AQ44" s="2" t="s">
        <v>418</v>
      </c>
      <c r="AR44" s="2" t="s">
        <v>419</v>
      </c>
      <c r="AS44" s="2">
        <v>1</v>
      </c>
      <c r="AT44" s="2" t="s">
        <v>420</v>
      </c>
      <c r="AU44" s="2" t="s">
        <v>421</v>
      </c>
      <c r="AV44" s="2">
        <v>6</v>
      </c>
      <c r="AW44" s="5">
        <v>61</v>
      </c>
      <c r="AX44" s="5">
        <v>38</v>
      </c>
      <c r="AY44" s="2">
        <v>0</v>
      </c>
      <c r="AZ44" s="5">
        <v>0.6</v>
      </c>
      <c r="BA44" s="5">
        <v>8.6999999999999993</v>
      </c>
      <c r="BB44" s="2">
        <v>0</v>
      </c>
      <c r="BC44" s="5">
        <v>0.1</v>
      </c>
      <c r="BD44" s="2">
        <v>0</v>
      </c>
      <c r="BE44" s="5">
        <v>0.1</v>
      </c>
      <c r="BF44" s="5">
        <v>3.6</v>
      </c>
      <c r="BG44" s="2">
        <v>0</v>
      </c>
      <c r="BH44" s="2">
        <v>0</v>
      </c>
      <c r="BI44" s="2">
        <v>0</v>
      </c>
      <c r="BJ44" s="5">
        <v>12</v>
      </c>
      <c r="BK44" s="5">
        <v>24.3</v>
      </c>
      <c r="BL44" s="5">
        <v>50.6</v>
      </c>
      <c r="BM44" s="2">
        <v>0</v>
      </c>
      <c r="BN44" s="2">
        <v>0</v>
      </c>
      <c r="BO44" s="5">
        <v>1846</v>
      </c>
      <c r="BP44" s="5">
        <v>866</v>
      </c>
      <c r="BQ44" s="5">
        <v>2</v>
      </c>
      <c r="BR44" s="5">
        <v>1</v>
      </c>
      <c r="BS44" s="5">
        <v>0.08</v>
      </c>
      <c r="BT44" s="5">
        <v>0.04</v>
      </c>
      <c r="BU44" s="5">
        <v>5394</v>
      </c>
      <c r="BV44" s="5">
        <v>5</v>
      </c>
      <c r="BW44" s="5">
        <v>0.22</v>
      </c>
      <c r="BX44" s="5">
        <v>111840</v>
      </c>
      <c r="BY44" s="5">
        <v>2412</v>
      </c>
      <c r="BZ44" s="5">
        <v>105</v>
      </c>
      <c r="CA44" s="5">
        <v>2</v>
      </c>
      <c r="CB44" s="5">
        <v>9.75</v>
      </c>
      <c r="CC44" s="5">
        <v>0.24</v>
      </c>
      <c r="CD44" s="5">
        <v>1</v>
      </c>
      <c r="CE44" s="5">
        <v>2</v>
      </c>
      <c r="CF44" s="5">
        <v>73</v>
      </c>
      <c r="CG44" s="5">
        <v>47</v>
      </c>
      <c r="CH44" s="5">
        <v>11</v>
      </c>
      <c r="CI44" s="5">
        <v>1</v>
      </c>
      <c r="CJ44" s="5">
        <v>1</v>
      </c>
      <c r="CK44" s="2">
        <v>0</v>
      </c>
      <c r="CL44" s="2">
        <v>0</v>
      </c>
      <c r="CM44" s="2">
        <v>0</v>
      </c>
      <c r="CN44" s="2">
        <v>0</v>
      </c>
      <c r="CO44" s="5">
        <v>1</v>
      </c>
      <c r="CP44" s="5">
        <v>7</v>
      </c>
      <c r="CQ44" s="5">
        <v>13</v>
      </c>
      <c r="CR44" s="5">
        <v>43</v>
      </c>
      <c r="CS44" s="2">
        <v>0</v>
      </c>
      <c r="CT44" s="2">
        <v>0</v>
      </c>
      <c r="CU44" s="2" t="s">
        <v>140</v>
      </c>
    </row>
    <row r="45" spans="1:99" s="2" customFormat="1" x14ac:dyDescent="0.25">
      <c r="A45" s="2" t="s">
        <v>422</v>
      </c>
      <c r="C45" s="2" t="s">
        <v>423</v>
      </c>
      <c r="D45" s="2">
        <v>1957</v>
      </c>
      <c r="E45" s="2">
        <f t="shared" si="0"/>
        <v>58</v>
      </c>
      <c r="F45" s="2">
        <v>0</v>
      </c>
      <c r="G45" s="2">
        <v>21.1</v>
      </c>
      <c r="H45" s="2">
        <v>0</v>
      </c>
      <c r="I45" s="2">
        <v>5000</v>
      </c>
      <c r="J45" s="2">
        <v>5000</v>
      </c>
      <c r="K45" s="2">
        <v>5000</v>
      </c>
      <c r="L45" s="2">
        <f t="shared" si="1"/>
        <v>217799500</v>
      </c>
      <c r="M45" s="2">
        <v>330</v>
      </c>
      <c r="N45" s="2">
        <f t="shared" si="2"/>
        <v>14374800</v>
      </c>
      <c r="O45" s="2">
        <f t="shared" si="3"/>
        <v>0.515625</v>
      </c>
      <c r="P45" s="2">
        <f t="shared" si="4"/>
        <v>1335463.8</v>
      </c>
      <c r="Q45" s="2">
        <f t="shared" si="5"/>
        <v>1.3354638000000001</v>
      </c>
      <c r="S45" s="2">
        <f t="shared" si="6"/>
        <v>0</v>
      </c>
      <c r="T45" s="2">
        <f t="shared" si="7"/>
        <v>0</v>
      </c>
      <c r="U45" s="2">
        <f t="shared" si="8"/>
        <v>0</v>
      </c>
      <c r="V45" s="2">
        <v>19408.767537</v>
      </c>
      <c r="W45" s="2">
        <f t="shared" si="9"/>
        <v>5.9157923452776</v>
      </c>
      <c r="X45" s="2">
        <f t="shared" si="10"/>
        <v>3.6759041189025781</v>
      </c>
      <c r="Y45" s="2">
        <f t="shared" si="11"/>
        <v>1.4440816589656904</v>
      </c>
      <c r="Z45" s="2">
        <f t="shared" si="12"/>
        <v>15.151480368422517</v>
      </c>
      <c r="AA45" s="2">
        <f t="shared" si="13"/>
        <v>0.95920361015624089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134</v>
      </c>
      <c r="AF45" s="2">
        <f t="shared" si="16"/>
        <v>0</v>
      </c>
      <c r="AG45" s="2">
        <f t="shared" si="17"/>
        <v>0.35416008274683047</v>
      </c>
      <c r="AH45" s="2">
        <f t="shared" si="18"/>
        <v>0.21653594707656387</v>
      </c>
      <c r="AI45" s="2">
        <f t="shared" si="19"/>
        <v>217799500</v>
      </c>
      <c r="AJ45" s="2">
        <f t="shared" si="20"/>
        <v>6167400</v>
      </c>
      <c r="AK45" s="2">
        <f t="shared" si="21"/>
        <v>6.1673999999999998</v>
      </c>
      <c r="AL45" s="2" t="s">
        <v>424</v>
      </c>
      <c r="AM45" s="2" t="s">
        <v>134</v>
      </c>
      <c r="AN45" s="2" t="s">
        <v>425</v>
      </c>
      <c r="AO45" s="2" t="s">
        <v>426</v>
      </c>
      <c r="AP45" s="2" t="s">
        <v>134</v>
      </c>
      <c r="AQ45" s="2" t="s">
        <v>134</v>
      </c>
      <c r="AR45" s="2" t="s">
        <v>134</v>
      </c>
      <c r="AS45" s="2">
        <v>0</v>
      </c>
      <c r="AT45" s="2" t="s">
        <v>134</v>
      </c>
      <c r="AU45" s="2" t="s">
        <v>134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140</v>
      </c>
    </row>
    <row r="46" spans="1:99" s="2" customFormat="1" x14ac:dyDescent="0.25">
      <c r="A46" s="2" t="s">
        <v>427</v>
      </c>
      <c r="C46" s="2" t="s">
        <v>428</v>
      </c>
      <c r="D46" s="2">
        <v>1957</v>
      </c>
      <c r="E46" s="2">
        <f t="shared" si="0"/>
        <v>58</v>
      </c>
      <c r="F46" s="2">
        <v>0</v>
      </c>
      <c r="G46" s="2">
        <v>13</v>
      </c>
      <c r="H46" s="2">
        <v>0</v>
      </c>
      <c r="I46" s="2">
        <v>2950</v>
      </c>
      <c r="J46" s="2">
        <v>2950</v>
      </c>
      <c r="K46" s="2">
        <v>2950</v>
      </c>
      <c r="L46" s="2">
        <f t="shared" si="1"/>
        <v>128501705</v>
      </c>
      <c r="M46" s="2">
        <v>313</v>
      </c>
      <c r="N46" s="2">
        <f t="shared" si="2"/>
        <v>13634280</v>
      </c>
      <c r="O46" s="2">
        <f t="shared" si="3"/>
        <v>0.48906250000000001</v>
      </c>
      <c r="P46" s="2">
        <f t="shared" si="4"/>
        <v>1266667.18</v>
      </c>
      <c r="Q46" s="2">
        <f t="shared" si="5"/>
        <v>1.26666718</v>
      </c>
      <c r="R46" s="2">
        <v>0.25</v>
      </c>
      <c r="S46" s="2">
        <f t="shared" si="6"/>
        <v>0.64749749999999995</v>
      </c>
      <c r="T46" s="2">
        <f t="shared" si="7"/>
        <v>160</v>
      </c>
      <c r="U46" s="2">
        <f t="shared" si="8"/>
        <v>6970000</v>
      </c>
      <c r="V46" s="2">
        <v>28342.047885</v>
      </c>
      <c r="W46" s="2">
        <f t="shared" si="9"/>
        <v>8.6386561953480001</v>
      </c>
      <c r="X46" s="2">
        <f t="shared" si="10"/>
        <v>5.3678138171316903</v>
      </c>
      <c r="Y46" s="2">
        <f t="shared" si="11"/>
        <v>2.1652588498323047</v>
      </c>
      <c r="Z46" s="2">
        <f t="shared" si="12"/>
        <v>9.4248984911561156</v>
      </c>
      <c r="AA46" s="2">
        <f t="shared" si="13"/>
        <v>2.3740620296408177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 t="s">
        <v>134</v>
      </c>
      <c r="AF46" s="2">
        <f t="shared" si="16"/>
        <v>0.51118210862619806</v>
      </c>
      <c r="AG46" s="2">
        <f t="shared" si="17"/>
        <v>0.22620699244376422</v>
      </c>
      <c r="AH46" s="2">
        <f t="shared" si="18"/>
        <v>0.34810349992277601</v>
      </c>
      <c r="AI46" s="2">
        <f t="shared" si="19"/>
        <v>128501705</v>
      </c>
      <c r="AJ46" s="2">
        <f t="shared" si="20"/>
        <v>3638766</v>
      </c>
      <c r="AK46" s="2">
        <f t="shared" si="21"/>
        <v>3.6387659999999999</v>
      </c>
      <c r="AL46" s="2" t="s">
        <v>429</v>
      </c>
      <c r="AM46" s="2" t="s">
        <v>134</v>
      </c>
      <c r="AN46" s="2" t="s">
        <v>430</v>
      </c>
      <c r="AO46" s="2" t="s">
        <v>431</v>
      </c>
      <c r="AP46" s="2" t="s">
        <v>134</v>
      </c>
      <c r="AQ46" s="2" t="s">
        <v>134</v>
      </c>
      <c r="AR46" s="2" t="s">
        <v>134</v>
      </c>
      <c r="AS46" s="2">
        <v>0</v>
      </c>
      <c r="AT46" s="2" t="s">
        <v>134</v>
      </c>
      <c r="AU46" s="2" t="s">
        <v>134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140</v>
      </c>
    </row>
    <row r="47" spans="1:99" s="2" customFormat="1" x14ac:dyDescent="0.25">
      <c r="A47" s="2" t="s">
        <v>432</v>
      </c>
      <c r="C47" s="2" t="s">
        <v>433</v>
      </c>
      <c r="D47" s="2">
        <v>1938</v>
      </c>
      <c r="E47" s="2">
        <f t="shared" si="0"/>
        <v>77</v>
      </c>
      <c r="F47" s="2">
        <v>0</v>
      </c>
      <c r="G47" s="2">
        <v>13.2</v>
      </c>
      <c r="H47" s="2">
        <v>0</v>
      </c>
      <c r="I47" s="2">
        <v>4500</v>
      </c>
      <c r="J47" s="2">
        <v>3000</v>
      </c>
      <c r="K47" s="2">
        <v>4500</v>
      </c>
      <c r="L47" s="2">
        <f t="shared" si="1"/>
        <v>196019550</v>
      </c>
      <c r="M47" s="2">
        <v>355</v>
      </c>
      <c r="N47" s="2">
        <f t="shared" si="2"/>
        <v>15463800</v>
      </c>
      <c r="O47" s="2">
        <f t="shared" si="3"/>
        <v>0.5546875</v>
      </c>
      <c r="P47" s="2">
        <f t="shared" si="4"/>
        <v>1436635.3</v>
      </c>
      <c r="Q47" s="2">
        <f t="shared" si="5"/>
        <v>1.4366353000000001</v>
      </c>
      <c r="R47" s="2">
        <v>10</v>
      </c>
      <c r="S47" s="2">
        <f t="shared" si="6"/>
        <v>25.899899999999999</v>
      </c>
      <c r="T47" s="2">
        <f t="shared" si="7"/>
        <v>6400</v>
      </c>
      <c r="U47" s="2">
        <f t="shared" si="8"/>
        <v>278800000</v>
      </c>
      <c r="V47" s="2">
        <v>24439.079559000002</v>
      </c>
      <c r="W47" s="2">
        <f t="shared" si="9"/>
        <v>7.4490314495831997</v>
      </c>
      <c r="X47" s="2">
        <f t="shared" si="10"/>
        <v>4.6286150339972467</v>
      </c>
      <c r="Y47" s="2">
        <f t="shared" si="11"/>
        <v>1.7531595117157019</v>
      </c>
      <c r="Z47" s="2">
        <f t="shared" si="12"/>
        <v>12.676027237807007</v>
      </c>
      <c r="AA47" s="2">
        <f t="shared" si="13"/>
        <v>2.0130123578772254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 t="s">
        <v>134</v>
      </c>
      <c r="AF47" s="2">
        <f t="shared" si="16"/>
        <v>18.028169014084508</v>
      </c>
      <c r="AG47" s="2">
        <f t="shared" si="17"/>
        <v>0.2856738581174349</v>
      </c>
      <c r="AH47" s="2">
        <f t="shared" si="18"/>
        <v>0.38823364248575848</v>
      </c>
      <c r="AI47" s="2">
        <f t="shared" si="19"/>
        <v>130679700</v>
      </c>
      <c r="AJ47" s="2">
        <f t="shared" si="20"/>
        <v>3700440</v>
      </c>
      <c r="AK47" s="2">
        <f t="shared" si="21"/>
        <v>3.70044</v>
      </c>
      <c r="AL47" s="2" t="s">
        <v>434</v>
      </c>
      <c r="AM47" s="2" t="s">
        <v>134</v>
      </c>
      <c r="AN47" s="2" t="s">
        <v>435</v>
      </c>
      <c r="AO47" s="2" t="s">
        <v>436</v>
      </c>
      <c r="AP47" s="2" t="s">
        <v>134</v>
      </c>
      <c r="AQ47" s="2" t="s">
        <v>134</v>
      </c>
      <c r="AR47" s="2" t="s">
        <v>134</v>
      </c>
      <c r="AS47" s="2">
        <v>0</v>
      </c>
      <c r="AT47" s="2" t="s">
        <v>134</v>
      </c>
      <c r="AU47" s="2" t="s">
        <v>134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140</v>
      </c>
    </row>
    <row r="48" spans="1:99" s="2" customFormat="1" x14ac:dyDescent="0.25">
      <c r="A48" s="2" t="s">
        <v>437</v>
      </c>
      <c r="C48" s="2" t="s">
        <v>438</v>
      </c>
      <c r="D48" s="2">
        <v>1973</v>
      </c>
      <c r="E48" s="2">
        <f t="shared" si="0"/>
        <v>42</v>
      </c>
      <c r="F48" s="2">
        <v>0</v>
      </c>
      <c r="G48" s="2">
        <v>9.9</v>
      </c>
      <c r="H48" s="2">
        <v>0</v>
      </c>
      <c r="I48" s="2">
        <v>0</v>
      </c>
      <c r="J48" s="2">
        <v>1425</v>
      </c>
      <c r="K48" s="2">
        <v>1425</v>
      </c>
      <c r="L48" s="2">
        <f t="shared" si="1"/>
        <v>62072857.5</v>
      </c>
      <c r="M48" s="2">
        <v>570</v>
      </c>
      <c r="N48" s="2">
        <f t="shared" si="2"/>
        <v>24829200</v>
      </c>
      <c r="O48" s="2">
        <f t="shared" si="3"/>
        <v>0.890625</v>
      </c>
      <c r="P48" s="2">
        <f t="shared" si="4"/>
        <v>2306710.2000000002</v>
      </c>
      <c r="Q48" s="2">
        <f t="shared" si="5"/>
        <v>2.3067101999999999</v>
      </c>
      <c r="R48" s="2">
        <v>7.1</v>
      </c>
      <c r="S48" s="2">
        <f t="shared" si="6"/>
        <v>18.388928999999997</v>
      </c>
      <c r="T48" s="2">
        <f t="shared" si="7"/>
        <v>4544</v>
      </c>
      <c r="U48" s="2">
        <f t="shared" si="8"/>
        <v>197948000</v>
      </c>
      <c r="W48" s="2">
        <f t="shared" si="9"/>
        <v>0</v>
      </c>
      <c r="X48" s="2">
        <f t="shared" si="10"/>
        <v>0</v>
      </c>
      <c r="Y48" s="2">
        <f t="shared" si="11"/>
        <v>0</v>
      </c>
      <c r="Z48" s="2">
        <f t="shared" si="12"/>
        <v>2.4999942607897152</v>
      </c>
      <c r="AA48" s="2">
        <f t="shared" si="13"/>
        <v>0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 t="s">
        <v>134</v>
      </c>
      <c r="AF48" s="2">
        <f t="shared" si="16"/>
        <v>7.9719298245614034</v>
      </c>
      <c r="AG48" s="2">
        <f t="shared" si="17"/>
        <v>4.4463443794437903E-2</v>
      </c>
      <c r="AH48" s="2">
        <f t="shared" si="18"/>
        <v>1.3123390731912963</v>
      </c>
      <c r="AI48" s="2">
        <f t="shared" si="19"/>
        <v>62072857.5</v>
      </c>
      <c r="AJ48" s="2">
        <f t="shared" si="20"/>
        <v>1757709</v>
      </c>
      <c r="AK48" s="2">
        <f t="shared" si="21"/>
        <v>1.757709</v>
      </c>
      <c r="AL48" s="2" t="s">
        <v>134</v>
      </c>
      <c r="AM48" s="2" t="s">
        <v>134</v>
      </c>
      <c r="AN48" s="2" t="s">
        <v>134</v>
      </c>
      <c r="AO48" s="2" t="s">
        <v>134</v>
      </c>
      <c r="AP48" s="2" t="s">
        <v>134</v>
      </c>
      <c r="AQ48" s="2" t="s">
        <v>134</v>
      </c>
      <c r="AR48" s="2" t="s">
        <v>134</v>
      </c>
      <c r="AS48" s="2">
        <v>0</v>
      </c>
      <c r="AT48" s="2" t="s">
        <v>134</v>
      </c>
      <c r="AU48" s="2" t="s">
        <v>134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140</v>
      </c>
    </row>
    <row r="49" spans="1:99" s="2" customFormat="1" x14ac:dyDescent="0.25">
      <c r="A49" s="2" t="s">
        <v>439</v>
      </c>
      <c r="C49" s="2" t="s">
        <v>440</v>
      </c>
      <c r="D49" s="2">
        <v>1988</v>
      </c>
      <c r="E49" s="2">
        <f t="shared" si="0"/>
        <v>27</v>
      </c>
      <c r="F49" s="2">
        <v>0</v>
      </c>
      <c r="G49" s="2">
        <v>20</v>
      </c>
      <c r="H49" s="2">
        <v>0</v>
      </c>
      <c r="I49" s="2">
        <v>910</v>
      </c>
      <c r="J49" s="2">
        <v>910</v>
      </c>
      <c r="K49" s="2">
        <v>910</v>
      </c>
      <c r="L49" s="2">
        <f t="shared" si="1"/>
        <v>39639509</v>
      </c>
      <c r="M49" s="2">
        <v>507</v>
      </c>
      <c r="N49" s="2">
        <f t="shared" si="2"/>
        <v>22084920</v>
      </c>
      <c r="O49" s="2">
        <f t="shared" si="3"/>
        <v>0.79218750000000004</v>
      </c>
      <c r="P49" s="2">
        <f t="shared" si="4"/>
        <v>2051758.02</v>
      </c>
      <c r="Q49" s="2">
        <f t="shared" si="5"/>
        <v>2.0517580200000003</v>
      </c>
      <c r="R49" s="2">
        <v>285</v>
      </c>
      <c r="S49" s="2">
        <f t="shared" si="6"/>
        <v>738.1471499999999</v>
      </c>
      <c r="T49" s="2">
        <f t="shared" si="7"/>
        <v>182400</v>
      </c>
      <c r="U49" s="2">
        <f t="shared" si="8"/>
        <v>7945800000</v>
      </c>
      <c r="W49" s="2">
        <f t="shared" si="9"/>
        <v>0</v>
      </c>
      <c r="X49" s="2">
        <f t="shared" si="10"/>
        <v>0</v>
      </c>
      <c r="Y49" s="2">
        <f t="shared" si="11"/>
        <v>0</v>
      </c>
      <c r="Z49" s="2">
        <f t="shared" si="12"/>
        <v>1.7948676744131289</v>
      </c>
      <c r="AA49" s="2">
        <f t="shared" si="13"/>
        <v>0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 t="s">
        <v>134</v>
      </c>
      <c r="AF49" s="2">
        <f t="shared" si="16"/>
        <v>359.76331360946745</v>
      </c>
      <c r="AG49" s="2">
        <f t="shared" si="17"/>
        <v>3.3847762829494976E-2</v>
      </c>
      <c r="AH49" s="2">
        <f t="shared" si="18"/>
        <v>1.8279008519450195</v>
      </c>
      <c r="AI49" s="2">
        <f t="shared" si="19"/>
        <v>39639509</v>
      </c>
      <c r="AJ49" s="2">
        <f t="shared" si="20"/>
        <v>1122466.8</v>
      </c>
      <c r="AK49" s="2">
        <f t="shared" si="21"/>
        <v>1.1224668</v>
      </c>
      <c r="AL49" s="2" t="s">
        <v>134</v>
      </c>
      <c r="AM49" s="2" t="s">
        <v>134</v>
      </c>
      <c r="AN49" s="2" t="s">
        <v>134</v>
      </c>
      <c r="AO49" s="2" t="s">
        <v>134</v>
      </c>
      <c r="AP49" s="2" t="s">
        <v>134</v>
      </c>
      <c r="AQ49" s="2" t="s">
        <v>134</v>
      </c>
      <c r="AR49" s="2" t="s">
        <v>134</v>
      </c>
      <c r="AS49" s="2">
        <v>0</v>
      </c>
      <c r="AT49" s="2" t="s">
        <v>134</v>
      </c>
      <c r="AU49" s="2" t="s">
        <v>134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140</v>
      </c>
    </row>
    <row r="50" spans="1:99" s="2" customFormat="1" x14ac:dyDescent="0.25">
      <c r="A50" s="2" t="s">
        <v>441</v>
      </c>
      <c r="B50" s="2" t="s">
        <v>442</v>
      </c>
      <c r="C50" s="2" t="s">
        <v>443</v>
      </c>
      <c r="D50" s="2">
        <v>1930</v>
      </c>
      <c r="E50" s="2">
        <f t="shared" si="0"/>
        <v>85</v>
      </c>
      <c r="F50" s="2">
        <v>0</v>
      </c>
      <c r="G50" s="2">
        <v>9</v>
      </c>
      <c r="H50" s="2">
        <v>0</v>
      </c>
      <c r="I50" s="2">
        <v>3500</v>
      </c>
      <c r="J50" s="2">
        <v>3500</v>
      </c>
      <c r="K50" s="2">
        <v>3500</v>
      </c>
      <c r="L50" s="2">
        <f t="shared" si="1"/>
        <v>152459650</v>
      </c>
      <c r="M50" s="2">
        <v>720</v>
      </c>
      <c r="N50" s="2">
        <f t="shared" si="2"/>
        <v>31363200</v>
      </c>
      <c r="O50" s="2">
        <f t="shared" si="3"/>
        <v>1.125</v>
      </c>
      <c r="P50" s="2">
        <f t="shared" si="4"/>
        <v>2913739.2</v>
      </c>
      <c r="Q50" s="2">
        <f t="shared" si="5"/>
        <v>2.9137392000000002</v>
      </c>
      <c r="S50" s="2">
        <f t="shared" si="6"/>
        <v>0</v>
      </c>
      <c r="T50" s="2">
        <f t="shared" si="7"/>
        <v>0</v>
      </c>
      <c r="U50" s="2">
        <f t="shared" si="8"/>
        <v>0</v>
      </c>
      <c r="V50" s="2">
        <v>71039.349231</v>
      </c>
      <c r="W50" s="2">
        <f t="shared" si="9"/>
        <v>21.652793645608799</v>
      </c>
      <c r="X50" s="2">
        <f t="shared" si="10"/>
        <v>13.454426508256015</v>
      </c>
      <c r="Y50" s="2">
        <f t="shared" si="11"/>
        <v>3.5783555445912878</v>
      </c>
      <c r="Z50" s="2">
        <f t="shared" si="12"/>
        <v>4.8610999515355573</v>
      </c>
      <c r="AA50" s="2">
        <f t="shared" si="13"/>
        <v>5.0154947548188407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134</v>
      </c>
      <c r="AF50" s="2">
        <f t="shared" si="16"/>
        <v>0</v>
      </c>
      <c r="AG50" s="2">
        <f t="shared" si="17"/>
        <v>7.6925409287871907E-2</v>
      </c>
      <c r="AH50" s="2">
        <f t="shared" si="18"/>
        <v>0.67491723764123812</v>
      </c>
      <c r="AI50" s="2">
        <f t="shared" si="19"/>
        <v>152459650</v>
      </c>
      <c r="AJ50" s="2">
        <f t="shared" si="20"/>
        <v>4317180</v>
      </c>
      <c r="AK50" s="2">
        <f t="shared" si="21"/>
        <v>4.3171799999999996</v>
      </c>
      <c r="AL50" s="2" t="s">
        <v>444</v>
      </c>
      <c r="AM50" s="2" t="s">
        <v>134</v>
      </c>
      <c r="AN50" s="2" t="s">
        <v>445</v>
      </c>
      <c r="AO50" s="2" t="s">
        <v>446</v>
      </c>
      <c r="AP50" s="2" t="s">
        <v>134</v>
      </c>
      <c r="AQ50" s="2" t="s">
        <v>134</v>
      </c>
      <c r="AR50" s="2" t="s">
        <v>134</v>
      </c>
      <c r="AS50" s="2">
        <v>0</v>
      </c>
      <c r="AT50" s="2" t="s">
        <v>134</v>
      </c>
      <c r="AU50" s="2" t="s">
        <v>134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140</v>
      </c>
    </row>
    <row r="51" spans="1:99" s="2" customFormat="1" x14ac:dyDescent="0.25">
      <c r="A51" s="2" t="s">
        <v>447</v>
      </c>
      <c r="C51" s="2" t="s">
        <v>448</v>
      </c>
      <c r="D51" s="2">
        <v>1930</v>
      </c>
      <c r="E51" s="2">
        <f t="shared" si="0"/>
        <v>85</v>
      </c>
      <c r="F51" s="2">
        <v>0</v>
      </c>
      <c r="G51" s="2">
        <v>16</v>
      </c>
      <c r="H51" s="2">
        <v>0</v>
      </c>
      <c r="I51" s="2">
        <v>1000</v>
      </c>
      <c r="J51" s="2">
        <v>1000</v>
      </c>
      <c r="K51" s="2">
        <v>1000</v>
      </c>
      <c r="L51" s="2">
        <f t="shared" si="1"/>
        <v>43559900</v>
      </c>
      <c r="M51" s="2">
        <v>1000</v>
      </c>
      <c r="N51" s="2">
        <f t="shared" si="2"/>
        <v>43560000</v>
      </c>
      <c r="O51" s="2">
        <f t="shared" si="3"/>
        <v>1.5625</v>
      </c>
      <c r="P51" s="2">
        <f t="shared" si="4"/>
        <v>4046860</v>
      </c>
      <c r="Q51" s="2">
        <f t="shared" si="5"/>
        <v>4.0468600000000006</v>
      </c>
      <c r="R51" s="2">
        <v>45</v>
      </c>
      <c r="S51" s="2">
        <f t="shared" si="6"/>
        <v>116.54955</v>
      </c>
      <c r="T51" s="2">
        <f t="shared" si="7"/>
        <v>28800</v>
      </c>
      <c r="U51" s="2">
        <f t="shared" si="8"/>
        <v>1254600000</v>
      </c>
      <c r="V51" s="2">
        <v>56233.860436000003</v>
      </c>
      <c r="W51" s="2">
        <f t="shared" si="9"/>
        <v>17.140080660892799</v>
      </c>
      <c r="X51" s="2">
        <f t="shared" si="10"/>
        <v>10.650355763415785</v>
      </c>
      <c r="Y51" s="2">
        <f t="shared" si="11"/>
        <v>2.4035251028768339</v>
      </c>
      <c r="Z51" s="2">
        <f t="shared" si="12"/>
        <v>0.99999770431588608</v>
      </c>
      <c r="AA51" s="2">
        <f t="shared" si="13"/>
        <v>13.895710235182412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134</v>
      </c>
      <c r="AF51" s="2">
        <f t="shared" si="16"/>
        <v>28.8</v>
      </c>
      <c r="AG51" s="2">
        <f t="shared" si="17"/>
        <v>1.3427665562798913E-2</v>
      </c>
      <c r="AH51" s="2">
        <f t="shared" si="18"/>
        <v>3.2808476829782403</v>
      </c>
      <c r="AI51" s="2">
        <f t="shared" si="19"/>
        <v>43559900</v>
      </c>
      <c r="AJ51" s="2">
        <f t="shared" si="20"/>
        <v>1233480</v>
      </c>
      <c r="AK51" s="2">
        <f t="shared" si="21"/>
        <v>1.2334799999999999</v>
      </c>
      <c r="AL51" s="2" t="s">
        <v>449</v>
      </c>
      <c r="AM51" s="2" t="s">
        <v>134</v>
      </c>
      <c r="AN51" s="2" t="s">
        <v>450</v>
      </c>
      <c r="AO51" s="2" t="s">
        <v>451</v>
      </c>
      <c r="AP51" s="2" t="s">
        <v>134</v>
      </c>
      <c r="AQ51" s="2" t="s">
        <v>134</v>
      </c>
      <c r="AR51" s="2" t="s">
        <v>134</v>
      </c>
      <c r="AS51" s="2">
        <v>0</v>
      </c>
      <c r="AT51" s="2" t="s">
        <v>134</v>
      </c>
      <c r="AU51" s="2" t="s">
        <v>134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140</v>
      </c>
    </row>
    <row r="52" spans="1:99" s="2" customFormat="1" x14ac:dyDescent="0.25">
      <c r="A52" s="2" t="s">
        <v>452</v>
      </c>
      <c r="C52" s="2" t="s">
        <v>453</v>
      </c>
      <c r="D52" s="2">
        <v>1936</v>
      </c>
      <c r="E52" s="2">
        <f t="shared" si="0"/>
        <v>79</v>
      </c>
      <c r="F52" s="2">
        <v>0</v>
      </c>
      <c r="G52" s="2">
        <v>8</v>
      </c>
      <c r="H52" s="2">
        <v>776</v>
      </c>
      <c r="I52" s="2">
        <v>8775</v>
      </c>
      <c r="J52" s="2">
        <v>4668</v>
      </c>
      <c r="K52" s="2">
        <v>8775</v>
      </c>
      <c r="L52" s="2">
        <f t="shared" si="1"/>
        <v>382238122.5</v>
      </c>
      <c r="M52" s="2">
        <v>1162</v>
      </c>
      <c r="N52" s="2">
        <f t="shared" si="2"/>
        <v>50616720</v>
      </c>
      <c r="O52" s="2">
        <f t="shared" si="3"/>
        <v>1.815625</v>
      </c>
      <c r="P52" s="2">
        <f t="shared" si="4"/>
        <v>4702451.32</v>
      </c>
      <c r="Q52" s="2">
        <f t="shared" si="5"/>
        <v>4.7024513200000007</v>
      </c>
      <c r="R52" s="2">
        <v>0.39</v>
      </c>
      <c r="S52" s="2">
        <f t="shared" si="6"/>
        <v>1.0100960999999999</v>
      </c>
      <c r="T52" s="2">
        <f t="shared" si="7"/>
        <v>249.60000000000002</v>
      </c>
      <c r="U52" s="2">
        <f t="shared" si="8"/>
        <v>10873200</v>
      </c>
      <c r="V52" s="2">
        <v>52813.128273000002</v>
      </c>
      <c r="W52" s="2">
        <f t="shared" si="9"/>
        <v>16.097441497610401</v>
      </c>
      <c r="X52" s="2">
        <f t="shared" si="10"/>
        <v>10.002489616136563</v>
      </c>
      <c r="Y52" s="2">
        <f t="shared" si="11"/>
        <v>2.0940622721800493</v>
      </c>
      <c r="Z52" s="2">
        <f t="shared" si="12"/>
        <v>7.5516177757073155</v>
      </c>
      <c r="AA52" s="2">
        <f t="shared" si="13"/>
        <v>2.7957214331425719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>
        <v>19.6416</v>
      </c>
      <c r="AF52" s="2">
        <f t="shared" si="16"/>
        <v>0.21480206540447505</v>
      </c>
      <c r="AG52" s="2">
        <f t="shared" si="17"/>
        <v>9.4067250239883896E-2</v>
      </c>
      <c r="AH52" s="2">
        <f t="shared" si="18"/>
        <v>0.81669773085276687</v>
      </c>
      <c r="AI52" s="2">
        <f t="shared" si="19"/>
        <v>203337613.20000002</v>
      </c>
      <c r="AJ52" s="2">
        <f t="shared" si="20"/>
        <v>5757884.6399999997</v>
      </c>
      <c r="AK52" s="2">
        <f t="shared" si="21"/>
        <v>5.7578846399999994</v>
      </c>
      <c r="AL52" s="2" t="s">
        <v>454</v>
      </c>
      <c r="AM52" s="2" t="s">
        <v>134</v>
      </c>
      <c r="AN52" s="2" t="s">
        <v>455</v>
      </c>
      <c r="AO52" s="2" t="s">
        <v>456</v>
      </c>
      <c r="AP52" s="2" t="s">
        <v>256</v>
      </c>
      <c r="AQ52" s="2" t="s">
        <v>257</v>
      </c>
      <c r="AR52" s="2" t="s">
        <v>258</v>
      </c>
      <c r="AS52" s="2">
        <v>1</v>
      </c>
      <c r="AT52" s="2" t="s">
        <v>259</v>
      </c>
      <c r="AU52" s="2" t="s">
        <v>260</v>
      </c>
      <c r="AV52" s="2">
        <v>5</v>
      </c>
      <c r="AW52" s="5">
        <v>58</v>
      </c>
      <c r="AX52" s="5">
        <v>40</v>
      </c>
      <c r="AY52" s="5">
        <v>2</v>
      </c>
      <c r="AZ52" s="5">
        <v>1</v>
      </c>
      <c r="BA52" s="5">
        <v>5.8</v>
      </c>
      <c r="BB52" s="2">
        <v>0</v>
      </c>
      <c r="BC52" s="5">
        <v>0.1</v>
      </c>
      <c r="BD52" s="2">
        <v>0</v>
      </c>
      <c r="BE52" s="5">
        <v>0.2</v>
      </c>
      <c r="BF52" s="5">
        <v>0.8</v>
      </c>
      <c r="BG52" s="2">
        <v>0</v>
      </c>
      <c r="BH52" s="2">
        <v>0</v>
      </c>
      <c r="BI52" s="2">
        <v>0</v>
      </c>
      <c r="BJ52" s="5">
        <v>39</v>
      </c>
      <c r="BK52" s="5">
        <v>0.6</v>
      </c>
      <c r="BL52" s="5">
        <v>52.6</v>
      </c>
      <c r="BM52" s="2">
        <v>0</v>
      </c>
      <c r="BN52" s="2">
        <v>0</v>
      </c>
      <c r="BO52" s="5">
        <v>7313</v>
      </c>
      <c r="BP52" s="5">
        <v>3208</v>
      </c>
      <c r="BQ52" s="5">
        <v>4</v>
      </c>
      <c r="BR52" s="5">
        <v>2</v>
      </c>
      <c r="BS52" s="5">
        <v>0.17</v>
      </c>
      <c r="BT52" s="5">
        <v>7.0000000000000007E-2</v>
      </c>
      <c r="BU52" s="5">
        <v>9390</v>
      </c>
      <c r="BV52" s="5">
        <v>5</v>
      </c>
      <c r="BW52" s="5">
        <v>0.21</v>
      </c>
      <c r="BX52" s="5">
        <v>213449</v>
      </c>
      <c r="BY52" s="5">
        <v>32246</v>
      </c>
      <c r="BZ52" s="5">
        <v>111</v>
      </c>
      <c r="CA52" s="5">
        <v>17</v>
      </c>
      <c r="CB52" s="5">
        <v>12.17</v>
      </c>
      <c r="CC52" s="5">
        <v>1.92</v>
      </c>
      <c r="CD52" s="5">
        <v>3</v>
      </c>
      <c r="CE52" s="5">
        <v>2</v>
      </c>
      <c r="CF52" s="5">
        <v>69</v>
      </c>
      <c r="CG52" s="5">
        <v>48</v>
      </c>
      <c r="CH52" s="5">
        <v>12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5">
        <v>9</v>
      </c>
      <c r="CP52" s="5">
        <v>33</v>
      </c>
      <c r="CQ52" s="5">
        <v>7</v>
      </c>
      <c r="CR52" s="5">
        <v>17</v>
      </c>
      <c r="CS52" s="2">
        <v>0</v>
      </c>
      <c r="CT52" s="2">
        <v>0</v>
      </c>
      <c r="CU52" s="2" t="s">
        <v>140</v>
      </c>
    </row>
    <row r="53" spans="1:99" s="2" customFormat="1" x14ac:dyDescent="0.25">
      <c r="A53" s="2" t="s">
        <v>457</v>
      </c>
      <c r="B53" s="2" t="s">
        <v>458</v>
      </c>
      <c r="C53" s="2" t="s">
        <v>459</v>
      </c>
      <c r="D53" s="2">
        <v>1995</v>
      </c>
      <c r="E53" s="2">
        <f t="shared" si="0"/>
        <v>20</v>
      </c>
      <c r="F53" s="2">
        <v>0</v>
      </c>
      <c r="G53" s="2">
        <v>11</v>
      </c>
      <c r="H53" s="2">
        <v>857</v>
      </c>
      <c r="I53" s="2">
        <v>3450</v>
      </c>
      <c r="J53" s="2">
        <v>1228</v>
      </c>
      <c r="K53" s="2">
        <v>3450</v>
      </c>
      <c r="L53" s="2">
        <f t="shared" si="1"/>
        <v>150281655</v>
      </c>
      <c r="M53" s="2">
        <v>403</v>
      </c>
      <c r="N53" s="2">
        <f t="shared" si="2"/>
        <v>17554680</v>
      </c>
      <c r="O53" s="2">
        <f t="shared" si="3"/>
        <v>0.62968750000000007</v>
      </c>
      <c r="P53" s="2">
        <f t="shared" si="4"/>
        <v>1630884.58</v>
      </c>
      <c r="Q53" s="2">
        <f t="shared" si="5"/>
        <v>1.63088458</v>
      </c>
      <c r="R53" s="2">
        <v>20</v>
      </c>
      <c r="S53" s="2">
        <f t="shared" si="6"/>
        <v>51.799799999999998</v>
      </c>
      <c r="T53" s="2">
        <f t="shared" si="7"/>
        <v>12800</v>
      </c>
      <c r="U53" s="2">
        <f t="shared" si="8"/>
        <v>557600000</v>
      </c>
      <c r="V53" s="2">
        <v>69636.432853999999</v>
      </c>
      <c r="W53" s="2">
        <f t="shared" si="9"/>
        <v>21.225184733899198</v>
      </c>
      <c r="X53" s="2">
        <f t="shared" si="10"/>
        <v>13.188722563950476</v>
      </c>
      <c r="Y53" s="2">
        <f t="shared" si="11"/>
        <v>4.6885090292891318</v>
      </c>
      <c r="Z53" s="2">
        <f t="shared" si="12"/>
        <v>8.5607743917861221</v>
      </c>
      <c r="AA53" s="2">
        <f t="shared" si="13"/>
        <v>14.012673403029419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>
        <v>2.6983000000000001</v>
      </c>
      <c r="AF53" s="2">
        <f t="shared" si="16"/>
        <v>31.761786600496279</v>
      </c>
      <c r="AG53" s="2">
        <f t="shared" si="17"/>
        <v>0.18107647927379314</v>
      </c>
      <c r="AH53" s="2">
        <f t="shared" si="18"/>
        <v>1.0766951272314584</v>
      </c>
      <c r="AI53" s="2">
        <f t="shared" si="19"/>
        <v>53491557.200000003</v>
      </c>
      <c r="AJ53" s="2">
        <f t="shared" si="20"/>
        <v>1514713.44</v>
      </c>
      <c r="AK53" s="2">
        <f t="shared" si="21"/>
        <v>1.51471344</v>
      </c>
      <c r="AL53" s="2" t="s">
        <v>133</v>
      </c>
      <c r="AM53" s="2" t="s">
        <v>134</v>
      </c>
      <c r="AN53" s="2" t="s">
        <v>134</v>
      </c>
      <c r="AO53" s="2" t="s">
        <v>134</v>
      </c>
      <c r="AP53" s="2" t="s">
        <v>135</v>
      </c>
      <c r="AQ53" s="2" t="s">
        <v>136</v>
      </c>
      <c r="AR53" s="2" t="s">
        <v>137</v>
      </c>
      <c r="AS53" s="2">
        <v>1</v>
      </c>
      <c r="AT53" s="2" t="s">
        <v>138</v>
      </c>
      <c r="AU53" s="2" t="s">
        <v>139</v>
      </c>
      <c r="AV53" s="2">
        <v>6</v>
      </c>
      <c r="AW53" s="5">
        <v>98</v>
      </c>
      <c r="AX53" s="5">
        <v>2</v>
      </c>
      <c r="AY53" s="2">
        <v>0</v>
      </c>
      <c r="AZ53" s="5">
        <v>2.9</v>
      </c>
      <c r="BA53" s="5">
        <v>12.6</v>
      </c>
      <c r="BB53" s="5">
        <v>6.9</v>
      </c>
      <c r="BC53" s="5">
        <v>1.3</v>
      </c>
      <c r="BD53" s="5">
        <v>0.7</v>
      </c>
      <c r="BE53" s="5">
        <v>3.9</v>
      </c>
      <c r="BF53" s="5">
        <v>0.1</v>
      </c>
      <c r="BG53" s="2">
        <v>0</v>
      </c>
      <c r="BH53" s="2">
        <v>0</v>
      </c>
      <c r="BI53" s="2">
        <v>0</v>
      </c>
      <c r="BJ53" s="2">
        <v>0</v>
      </c>
      <c r="BK53" s="5">
        <v>2</v>
      </c>
      <c r="BL53" s="5">
        <v>69.7</v>
      </c>
      <c r="BM53" s="2">
        <v>0</v>
      </c>
      <c r="BN53" s="2">
        <v>0</v>
      </c>
      <c r="BO53" s="5">
        <v>218</v>
      </c>
      <c r="BP53" s="5">
        <v>51</v>
      </c>
      <c r="BQ53" s="5">
        <v>3</v>
      </c>
      <c r="BR53" s="5">
        <v>1</v>
      </c>
      <c r="BS53" s="5">
        <v>0.13</v>
      </c>
      <c r="BT53" s="5">
        <v>0.03</v>
      </c>
      <c r="BU53" s="5">
        <v>512</v>
      </c>
      <c r="BV53" s="5">
        <v>8</v>
      </c>
      <c r="BW53" s="5">
        <v>0.3</v>
      </c>
      <c r="BX53" s="5">
        <v>52594</v>
      </c>
      <c r="BY53" s="5">
        <v>7802</v>
      </c>
      <c r="BZ53" s="5">
        <v>835</v>
      </c>
      <c r="CA53" s="5">
        <v>124</v>
      </c>
      <c r="CB53" s="5">
        <v>22</v>
      </c>
      <c r="CC53" s="5">
        <v>3.42</v>
      </c>
      <c r="CD53" s="5">
        <v>41</v>
      </c>
      <c r="CE53" s="5">
        <v>34</v>
      </c>
      <c r="CF53" s="5">
        <v>53</v>
      </c>
      <c r="CG53" s="5">
        <v>63</v>
      </c>
      <c r="CH53" s="5">
        <v>5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5">
        <v>1</v>
      </c>
      <c r="CR53" s="5">
        <v>3</v>
      </c>
      <c r="CS53" s="2">
        <v>0</v>
      </c>
      <c r="CT53" s="2">
        <v>0</v>
      </c>
      <c r="CU53" s="2" t="s">
        <v>140</v>
      </c>
    </row>
    <row r="54" spans="1:99" s="2" customFormat="1" x14ac:dyDescent="0.25">
      <c r="A54" s="2" t="s">
        <v>460</v>
      </c>
      <c r="C54" s="2" t="s">
        <v>461</v>
      </c>
      <c r="D54" s="2">
        <v>1977</v>
      </c>
      <c r="E54" s="2">
        <f t="shared" si="0"/>
        <v>38</v>
      </c>
      <c r="F54" s="2">
        <v>0</v>
      </c>
      <c r="G54" s="2">
        <v>14.5</v>
      </c>
      <c r="H54" s="2">
        <v>0</v>
      </c>
      <c r="I54" s="2">
        <v>0</v>
      </c>
      <c r="J54" s="2">
        <v>3781.5</v>
      </c>
      <c r="K54" s="2">
        <v>3781.5</v>
      </c>
      <c r="L54" s="2">
        <f t="shared" si="1"/>
        <v>164721761.84999999</v>
      </c>
      <c r="M54" s="2">
        <v>1905.2</v>
      </c>
      <c r="N54" s="2">
        <f t="shared" si="2"/>
        <v>82990512</v>
      </c>
      <c r="O54" s="2">
        <f t="shared" si="3"/>
        <v>2.9768750000000002</v>
      </c>
      <c r="P54" s="2">
        <f t="shared" si="4"/>
        <v>7710077.6720000003</v>
      </c>
      <c r="Q54" s="2">
        <f t="shared" si="5"/>
        <v>7.7100776720000006</v>
      </c>
      <c r="R54" s="2">
        <v>114</v>
      </c>
      <c r="S54" s="2">
        <f t="shared" si="6"/>
        <v>295.25885999999997</v>
      </c>
      <c r="T54" s="2">
        <f t="shared" si="7"/>
        <v>72960</v>
      </c>
      <c r="U54" s="2">
        <f t="shared" si="8"/>
        <v>3178320000</v>
      </c>
      <c r="V54" s="2">
        <v>97995.211297000002</v>
      </c>
      <c r="W54" s="2">
        <f t="shared" si="9"/>
        <v>29.868940403325599</v>
      </c>
      <c r="X54" s="2">
        <f t="shared" si="10"/>
        <v>18.559705048384018</v>
      </c>
      <c r="Y54" s="2">
        <f t="shared" si="11"/>
        <v>3.0344873466501818</v>
      </c>
      <c r="Z54" s="2">
        <f t="shared" si="12"/>
        <v>1.9848264323275895</v>
      </c>
      <c r="AA54" s="2">
        <f t="shared" si="13"/>
        <v>6.4035912054571282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 t="s">
        <v>134</v>
      </c>
      <c r="AF54" s="2">
        <f t="shared" si="16"/>
        <v>38.295192105815659</v>
      </c>
      <c r="AG54" s="2">
        <f t="shared" si="17"/>
        <v>1.9308732297758084E-2</v>
      </c>
      <c r="AH54" s="2">
        <f t="shared" si="18"/>
        <v>1.6529607313526757</v>
      </c>
      <c r="AI54" s="2">
        <f t="shared" si="19"/>
        <v>164721761.84999999</v>
      </c>
      <c r="AJ54" s="2">
        <f t="shared" si="20"/>
        <v>4664404.62</v>
      </c>
      <c r="AK54" s="2">
        <f t="shared" si="21"/>
        <v>4.66440462</v>
      </c>
      <c r="AL54" s="2" t="s">
        <v>462</v>
      </c>
      <c r="AM54" s="2" t="s">
        <v>134</v>
      </c>
      <c r="AN54" s="2" t="s">
        <v>463</v>
      </c>
      <c r="AO54" s="2" t="s">
        <v>464</v>
      </c>
      <c r="AP54" s="2" t="s">
        <v>134</v>
      </c>
      <c r="AQ54" s="2" t="s">
        <v>134</v>
      </c>
      <c r="AR54" s="2" t="s">
        <v>134</v>
      </c>
      <c r="AS54" s="2">
        <v>0</v>
      </c>
      <c r="AT54" s="2" t="s">
        <v>134</v>
      </c>
      <c r="AU54" s="2" t="s">
        <v>134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 t="s">
        <v>140</v>
      </c>
    </row>
    <row r="55" spans="1:99" s="2" customFormat="1" x14ac:dyDescent="0.25">
      <c r="A55" s="2" t="s">
        <v>465</v>
      </c>
      <c r="C55" s="2" t="s">
        <v>466</v>
      </c>
      <c r="D55" s="2">
        <v>1936</v>
      </c>
      <c r="E55" s="2">
        <f t="shared" si="0"/>
        <v>79</v>
      </c>
      <c r="F55" s="2">
        <v>0</v>
      </c>
      <c r="G55" s="2">
        <v>6.9</v>
      </c>
      <c r="H55" s="2">
        <v>0</v>
      </c>
      <c r="I55" s="2">
        <v>2960</v>
      </c>
      <c r="J55" s="2">
        <v>826</v>
      </c>
      <c r="K55" s="2">
        <v>2960</v>
      </c>
      <c r="L55" s="2">
        <f t="shared" si="1"/>
        <v>128937304</v>
      </c>
      <c r="M55" s="2">
        <v>265</v>
      </c>
      <c r="N55" s="2">
        <f t="shared" si="2"/>
        <v>11543400</v>
      </c>
      <c r="O55" s="2">
        <f t="shared" si="3"/>
        <v>0.4140625</v>
      </c>
      <c r="P55" s="2">
        <f t="shared" si="4"/>
        <v>1072417.9000000001</v>
      </c>
      <c r="Q55" s="2">
        <f t="shared" si="5"/>
        <v>1.0724179</v>
      </c>
      <c r="R55" s="2">
        <v>7.24</v>
      </c>
      <c r="S55" s="2">
        <f t="shared" si="6"/>
        <v>18.751527599999999</v>
      </c>
      <c r="T55" s="2">
        <f t="shared" si="7"/>
        <v>4633.6000000000004</v>
      </c>
      <c r="U55" s="2">
        <f t="shared" si="8"/>
        <v>201851200</v>
      </c>
      <c r="V55" s="2">
        <v>32224.124821000001</v>
      </c>
      <c r="W55" s="2">
        <f t="shared" si="9"/>
        <v>9.8219132454408005</v>
      </c>
      <c r="X55" s="2">
        <f t="shared" si="10"/>
        <v>6.1030558963484749</v>
      </c>
      <c r="Y55" s="2">
        <f t="shared" si="11"/>
        <v>2.6755246576972351</v>
      </c>
      <c r="Z55" s="2">
        <f t="shared" si="12"/>
        <v>11.169785678396313</v>
      </c>
      <c r="AA55" s="2">
        <f t="shared" si="13"/>
        <v>9.6401531702945462</v>
      </c>
      <c r="AB55" s="2" t="e">
        <f t="shared" si="14"/>
        <v>#DIV/0!</v>
      </c>
      <c r="AC55" s="2">
        <v>0</v>
      </c>
      <c r="AD55" s="2" t="e">
        <f t="shared" si="15"/>
        <v>#DIV/0!</v>
      </c>
      <c r="AE55" s="2" t="s">
        <v>134</v>
      </c>
      <c r="AF55" s="2">
        <f t="shared" si="16"/>
        <v>17.485283018867925</v>
      </c>
      <c r="AG55" s="2">
        <f t="shared" si="17"/>
        <v>0.29135563100226358</v>
      </c>
      <c r="AH55" s="2">
        <f t="shared" si="18"/>
        <v>1.0525721985341814</v>
      </c>
      <c r="AI55" s="2">
        <f t="shared" si="19"/>
        <v>35980477.399999999</v>
      </c>
      <c r="AJ55" s="2">
        <f t="shared" si="20"/>
        <v>1018854.48</v>
      </c>
      <c r="AK55" s="2">
        <f t="shared" si="21"/>
        <v>1.0188544799999999</v>
      </c>
      <c r="AL55" s="2" t="s">
        <v>467</v>
      </c>
      <c r="AM55" s="2" t="s">
        <v>134</v>
      </c>
      <c r="AN55" s="2" t="s">
        <v>134</v>
      </c>
      <c r="AO55" s="2" t="s">
        <v>468</v>
      </c>
      <c r="AP55" s="2" t="s">
        <v>134</v>
      </c>
      <c r="AQ55" s="2" t="s">
        <v>134</v>
      </c>
      <c r="AR55" s="2" t="s">
        <v>134</v>
      </c>
      <c r="AS55" s="2">
        <v>0</v>
      </c>
      <c r="AT55" s="2" t="s">
        <v>134</v>
      </c>
      <c r="AU55" s="2" t="s">
        <v>134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140</v>
      </c>
    </row>
    <row r="56" spans="1:99" s="2" customFormat="1" x14ac:dyDescent="0.25">
      <c r="A56" s="2" t="s">
        <v>469</v>
      </c>
      <c r="C56" s="2" t="s">
        <v>470</v>
      </c>
      <c r="D56" s="2">
        <v>1998</v>
      </c>
      <c r="E56" s="2">
        <f t="shared" si="0"/>
        <v>17</v>
      </c>
      <c r="F56" s="2">
        <v>0</v>
      </c>
      <c r="G56" s="2">
        <v>6.5</v>
      </c>
      <c r="H56" s="2">
        <v>0</v>
      </c>
      <c r="I56" s="2">
        <v>3738</v>
      </c>
      <c r="J56" s="2">
        <v>1809</v>
      </c>
      <c r="K56" s="2">
        <v>3738</v>
      </c>
      <c r="L56" s="2">
        <f t="shared" si="1"/>
        <v>162826906.20000002</v>
      </c>
      <c r="M56" s="2">
        <v>563</v>
      </c>
      <c r="N56" s="2">
        <f t="shared" si="2"/>
        <v>24524280</v>
      </c>
      <c r="O56" s="2">
        <f t="shared" si="3"/>
        <v>0.87968750000000007</v>
      </c>
      <c r="P56" s="2">
        <f t="shared" si="4"/>
        <v>2278382.1800000002</v>
      </c>
      <c r="Q56" s="2">
        <f t="shared" si="5"/>
        <v>2.2783821799999999</v>
      </c>
      <c r="R56" s="2">
        <v>5.94</v>
      </c>
      <c r="S56" s="2">
        <f t="shared" si="6"/>
        <v>15.384540599999999</v>
      </c>
      <c r="T56" s="2">
        <f t="shared" si="7"/>
        <v>3801.6000000000004</v>
      </c>
      <c r="U56" s="2">
        <f t="shared" si="8"/>
        <v>165607200</v>
      </c>
      <c r="V56" s="2">
        <v>65428.092755999998</v>
      </c>
      <c r="W56" s="2">
        <f t="shared" si="9"/>
        <v>19.942482672028799</v>
      </c>
      <c r="X56" s="2">
        <f t="shared" si="10"/>
        <v>12.391688199429865</v>
      </c>
      <c r="Y56" s="2">
        <f t="shared" si="11"/>
        <v>3.7270123075682089</v>
      </c>
      <c r="Z56" s="2">
        <f t="shared" si="12"/>
        <v>6.6394163743033445</v>
      </c>
      <c r="AA56" s="2">
        <f t="shared" si="13"/>
        <v>8.9373454419506722</v>
      </c>
      <c r="AB56" s="2" t="e">
        <f t="shared" si="14"/>
        <v>#DIV/0!</v>
      </c>
      <c r="AC56" s="2">
        <v>0</v>
      </c>
      <c r="AD56" s="2" t="e">
        <f t="shared" si="15"/>
        <v>#DIV/0!</v>
      </c>
      <c r="AE56" s="2" t="s">
        <v>134</v>
      </c>
      <c r="AF56" s="2">
        <f t="shared" si="16"/>
        <v>6.7523978685612791</v>
      </c>
      <c r="AG56" s="2">
        <f t="shared" si="17"/>
        <v>0.11881662736822252</v>
      </c>
      <c r="AH56" s="2">
        <f t="shared" si="18"/>
        <v>1.0210708930440848</v>
      </c>
      <c r="AI56" s="2">
        <f t="shared" si="19"/>
        <v>78799859.100000009</v>
      </c>
      <c r="AJ56" s="2">
        <f t="shared" si="20"/>
        <v>2231365.3199999998</v>
      </c>
      <c r="AK56" s="2">
        <f t="shared" si="21"/>
        <v>2.2313653199999997</v>
      </c>
      <c r="AL56" s="2" t="s">
        <v>471</v>
      </c>
      <c r="AM56" s="2" t="s">
        <v>134</v>
      </c>
      <c r="AN56" s="2" t="s">
        <v>134</v>
      </c>
      <c r="AO56" s="2" t="s">
        <v>134</v>
      </c>
      <c r="AP56" s="2" t="s">
        <v>134</v>
      </c>
      <c r="AQ56" s="2" t="s">
        <v>134</v>
      </c>
      <c r="AR56" s="2" t="s">
        <v>134</v>
      </c>
      <c r="AS56" s="2">
        <v>0</v>
      </c>
      <c r="AT56" s="2" t="s">
        <v>134</v>
      </c>
      <c r="AU56" s="2" t="s">
        <v>134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140</v>
      </c>
    </row>
    <row r="57" spans="1:99" s="2" customFormat="1" x14ac:dyDescent="0.25">
      <c r="A57" s="2" t="s">
        <v>472</v>
      </c>
      <c r="C57" s="2" t="s">
        <v>473</v>
      </c>
      <c r="D57" s="2">
        <v>1997</v>
      </c>
      <c r="E57" s="2">
        <f t="shared" si="0"/>
        <v>18</v>
      </c>
      <c r="F57" s="2">
        <v>0</v>
      </c>
      <c r="G57" s="2">
        <v>7</v>
      </c>
      <c r="H57" s="2">
        <v>0</v>
      </c>
      <c r="I57" s="2">
        <v>2752</v>
      </c>
      <c r="J57" s="2">
        <v>175</v>
      </c>
      <c r="K57" s="2">
        <v>2752</v>
      </c>
      <c r="L57" s="2">
        <f t="shared" si="1"/>
        <v>119876844.8</v>
      </c>
      <c r="M57" s="2">
        <v>294</v>
      </c>
      <c r="N57" s="2">
        <f t="shared" si="2"/>
        <v>12806640</v>
      </c>
      <c r="O57" s="2">
        <f t="shared" si="3"/>
        <v>0.45937500000000003</v>
      </c>
      <c r="P57" s="2">
        <f t="shared" si="4"/>
        <v>1189776.8400000001</v>
      </c>
      <c r="Q57" s="2">
        <f t="shared" si="5"/>
        <v>1.1897768400000002</v>
      </c>
      <c r="R57" s="2">
        <v>1.62</v>
      </c>
      <c r="S57" s="2">
        <f t="shared" si="6"/>
        <v>4.1957838000000001</v>
      </c>
      <c r="T57" s="2">
        <f t="shared" si="7"/>
        <v>1036.8000000000002</v>
      </c>
      <c r="U57" s="2">
        <f t="shared" si="8"/>
        <v>45165600</v>
      </c>
      <c r="V57" s="2">
        <v>182308.38863999999</v>
      </c>
      <c r="W57" s="2">
        <f t="shared" si="9"/>
        <v>55.56759685747199</v>
      </c>
      <c r="X57" s="2">
        <f t="shared" si="10"/>
        <v>34.52811495808416</v>
      </c>
      <c r="Y57" s="2">
        <f t="shared" si="11"/>
        <v>14.370892838741968</v>
      </c>
      <c r="Z57" s="2">
        <f t="shared" si="12"/>
        <v>9.3605227288344164</v>
      </c>
      <c r="AA57" s="2">
        <f t="shared" si="13"/>
        <v>257.42543446171805</v>
      </c>
      <c r="AB57" s="2" t="e">
        <f t="shared" si="14"/>
        <v>#DIV/0!</v>
      </c>
      <c r="AC57" s="2">
        <v>0</v>
      </c>
      <c r="AD57" s="2" t="e">
        <f t="shared" si="15"/>
        <v>#DIV/0!</v>
      </c>
      <c r="AE57" s="2">
        <v>96.391199999999998</v>
      </c>
      <c r="AF57" s="2">
        <f t="shared" si="16"/>
        <v>3.5265306122448985</v>
      </c>
      <c r="AG57" s="2">
        <f t="shared" si="17"/>
        <v>0.23180774908309792</v>
      </c>
      <c r="AH57" s="2">
        <f t="shared" si="18"/>
        <v>5.5118241074034442</v>
      </c>
      <c r="AI57" s="2">
        <f t="shared" si="19"/>
        <v>7622982.5</v>
      </c>
      <c r="AJ57" s="2">
        <f t="shared" si="20"/>
        <v>215859</v>
      </c>
      <c r="AK57" s="2">
        <f t="shared" si="21"/>
        <v>0.215859</v>
      </c>
      <c r="AL57" s="2" t="s">
        <v>474</v>
      </c>
      <c r="AM57" s="2" t="s">
        <v>134</v>
      </c>
      <c r="AN57" s="2" t="s">
        <v>134</v>
      </c>
      <c r="AO57" s="2" t="s">
        <v>134</v>
      </c>
      <c r="AP57" s="2" t="s">
        <v>316</v>
      </c>
      <c r="AQ57" s="2" t="s">
        <v>317</v>
      </c>
      <c r="AR57" s="2" t="s">
        <v>318</v>
      </c>
      <c r="AS57" s="2">
        <v>3</v>
      </c>
      <c r="AT57" s="2" t="s">
        <v>319</v>
      </c>
      <c r="AU57" s="2" t="s">
        <v>320</v>
      </c>
      <c r="AV57" s="2">
        <v>6</v>
      </c>
      <c r="AW57" s="5">
        <v>84</v>
      </c>
      <c r="AX57" s="5">
        <v>15</v>
      </c>
      <c r="AY57" s="5">
        <v>1</v>
      </c>
      <c r="AZ57" s="5">
        <v>0.9</v>
      </c>
      <c r="BA57" s="5">
        <v>6.8</v>
      </c>
      <c r="BB57" s="5">
        <v>0.1</v>
      </c>
      <c r="BC57" s="5">
        <v>0.1</v>
      </c>
      <c r="BD57" s="2">
        <v>0</v>
      </c>
      <c r="BE57" s="5">
        <v>0.3</v>
      </c>
      <c r="BF57" s="5">
        <v>1.8</v>
      </c>
      <c r="BG57" s="2">
        <v>0</v>
      </c>
      <c r="BH57" s="2">
        <v>0</v>
      </c>
      <c r="BI57" s="2">
        <v>0</v>
      </c>
      <c r="BJ57" s="5">
        <v>27.1</v>
      </c>
      <c r="BK57" s="5">
        <v>1.6</v>
      </c>
      <c r="BL57" s="5">
        <v>61.1</v>
      </c>
      <c r="BM57" s="2">
        <v>0</v>
      </c>
      <c r="BN57" s="5">
        <v>0.1</v>
      </c>
      <c r="BO57" s="5">
        <v>3478</v>
      </c>
      <c r="BP57" s="5">
        <v>1524</v>
      </c>
      <c r="BQ57" s="5">
        <v>1</v>
      </c>
      <c r="BR57" s="5">
        <v>1</v>
      </c>
      <c r="BS57" s="5">
        <v>0.05</v>
      </c>
      <c r="BT57" s="5">
        <v>0.02</v>
      </c>
      <c r="BU57" s="5">
        <v>7461</v>
      </c>
      <c r="BV57" s="5">
        <v>3</v>
      </c>
      <c r="BW57" s="5">
        <v>0.12</v>
      </c>
      <c r="BX57" s="5">
        <v>408146</v>
      </c>
      <c r="BY57" s="5">
        <v>16082</v>
      </c>
      <c r="BZ57" s="5">
        <v>147</v>
      </c>
      <c r="CA57" s="5">
        <v>6</v>
      </c>
      <c r="CB57" s="5">
        <v>4.7300000000000004</v>
      </c>
      <c r="CC57" s="5">
        <v>0.21</v>
      </c>
      <c r="CD57" s="5">
        <v>1</v>
      </c>
      <c r="CE57" s="5">
        <v>1</v>
      </c>
      <c r="CF57" s="5">
        <v>80</v>
      </c>
      <c r="CG57" s="5">
        <v>67</v>
      </c>
      <c r="CH57" s="5">
        <v>11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5">
        <v>4</v>
      </c>
      <c r="CP57" s="5">
        <v>18</v>
      </c>
      <c r="CQ57" s="5">
        <v>4</v>
      </c>
      <c r="CR57" s="5">
        <v>13</v>
      </c>
      <c r="CS57" s="2">
        <v>0</v>
      </c>
      <c r="CT57" s="2">
        <v>0</v>
      </c>
      <c r="CU57" s="2" t="s">
        <v>140</v>
      </c>
    </row>
    <row r="58" spans="1:99" s="2" customFormat="1" x14ac:dyDescent="0.25">
      <c r="A58" s="2" t="s">
        <v>475</v>
      </c>
      <c r="B58" s="2" t="s">
        <v>476</v>
      </c>
      <c r="C58" s="2" t="s">
        <v>477</v>
      </c>
      <c r="D58" s="2">
        <v>1943</v>
      </c>
      <c r="E58" s="2">
        <f t="shared" si="0"/>
        <v>72</v>
      </c>
      <c r="F58" s="2">
        <v>0</v>
      </c>
      <c r="G58" s="2">
        <v>8</v>
      </c>
      <c r="H58" s="2">
        <v>4875</v>
      </c>
      <c r="I58" s="2">
        <v>14014</v>
      </c>
      <c r="J58" s="2">
        <v>5724</v>
      </c>
      <c r="K58" s="2">
        <v>14014</v>
      </c>
      <c r="L58" s="2">
        <f t="shared" si="1"/>
        <v>610448438.60000002</v>
      </c>
      <c r="M58" s="2">
        <v>1569</v>
      </c>
      <c r="N58" s="2">
        <f t="shared" si="2"/>
        <v>68345640</v>
      </c>
      <c r="O58" s="2">
        <f t="shared" si="3"/>
        <v>2.4515625000000001</v>
      </c>
      <c r="P58" s="2">
        <f t="shared" si="4"/>
        <v>6349523.3399999999</v>
      </c>
      <c r="Q58" s="2">
        <f t="shared" si="5"/>
        <v>6.3495233400000002</v>
      </c>
      <c r="R58" s="2">
        <v>1490</v>
      </c>
      <c r="S58" s="2">
        <f t="shared" si="6"/>
        <v>3859.0850999999998</v>
      </c>
      <c r="T58" s="2">
        <f t="shared" si="7"/>
        <v>953600</v>
      </c>
      <c r="U58" s="2">
        <f t="shared" si="8"/>
        <v>41541200000</v>
      </c>
      <c r="V58" s="2">
        <v>104145.81051</v>
      </c>
      <c r="W58" s="2">
        <f t="shared" si="9"/>
        <v>31.743643043447996</v>
      </c>
      <c r="X58" s="2">
        <f t="shared" si="10"/>
        <v>19.724591635730942</v>
      </c>
      <c r="Y58" s="2">
        <f t="shared" si="11"/>
        <v>3.5537027310543885</v>
      </c>
      <c r="Z58" s="2">
        <f t="shared" si="12"/>
        <v>8.9317831920221984</v>
      </c>
      <c r="AA58" s="2">
        <f t="shared" si="13"/>
        <v>4.4959868225665351</v>
      </c>
      <c r="AB58" s="2" t="e">
        <f t="shared" si="14"/>
        <v>#DIV/0!</v>
      </c>
      <c r="AC58" s="2">
        <v>0</v>
      </c>
      <c r="AD58" s="2" t="e">
        <f t="shared" si="15"/>
        <v>#DIV/0!</v>
      </c>
      <c r="AE58" s="2" t="s">
        <v>134</v>
      </c>
      <c r="AF58" s="2">
        <f t="shared" si="16"/>
        <v>607.77565328234539</v>
      </c>
      <c r="AG58" s="2">
        <f t="shared" si="17"/>
        <v>9.5747669866990112E-2</v>
      </c>
      <c r="AH58" s="2">
        <f t="shared" si="18"/>
        <v>0.89930992568009416</v>
      </c>
      <c r="AI58" s="2">
        <f t="shared" si="19"/>
        <v>249336867.59999999</v>
      </c>
      <c r="AJ58" s="2">
        <f t="shared" si="20"/>
        <v>7060439.5200000005</v>
      </c>
      <c r="AK58" s="2">
        <f t="shared" si="21"/>
        <v>7.0604395200000001</v>
      </c>
      <c r="AL58" s="2" t="s">
        <v>478</v>
      </c>
      <c r="AM58" s="2" t="s">
        <v>134</v>
      </c>
      <c r="AN58" s="2" t="s">
        <v>134</v>
      </c>
      <c r="AO58" s="2" t="s">
        <v>479</v>
      </c>
      <c r="AP58" s="2" t="s">
        <v>134</v>
      </c>
      <c r="AQ58" s="2" t="s">
        <v>134</v>
      </c>
      <c r="AR58" s="2" t="s">
        <v>134</v>
      </c>
      <c r="AS58" s="2">
        <v>0</v>
      </c>
      <c r="AT58" s="2" t="s">
        <v>134</v>
      </c>
      <c r="AU58" s="2" t="s">
        <v>134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2017-01-29T17:15:53Z</dcterms:created>
  <dcterms:modified xsi:type="dcterms:W3CDTF">2017-01-29T17:16:21Z</dcterms:modified>
</cp:coreProperties>
</file>