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NM Reservoirs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47" i="1" l="1"/>
  <c r="AK47" i="1" s="1"/>
  <c r="AI47" i="1"/>
  <c r="AH47" i="1"/>
  <c r="AD47" i="1"/>
  <c r="X47" i="1"/>
  <c r="Y47" i="1" s="1"/>
  <c r="W47" i="1"/>
  <c r="AA47" i="1" s="1"/>
  <c r="U47" i="1"/>
  <c r="T47" i="1"/>
  <c r="AF47" i="1" s="1"/>
  <c r="S47" i="1"/>
  <c r="Q47" i="1"/>
  <c r="P47" i="1"/>
  <c r="O47" i="1"/>
  <c r="N47" i="1"/>
  <c r="Z47" i="1" s="1"/>
  <c r="AG47" i="1" s="1"/>
  <c r="L47" i="1"/>
  <c r="AJ46" i="1"/>
  <c r="AK46" i="1" s="1"/>
  <c r="AI46" i="1"/>
  <c r="AF46" i="1"/>
  <c r="AD46" i="1"/>
  <c r="Z46" i="1"/>
  <c r="X46" i="1"/>
  <c r="W46" i="1"/>
  <c r="AA46" i="1" s="1"/>
  <c r="U46" i="1"/>
  <c r="T46" i="1"/>
  <c r="S46" i="1"/>
  <c r="Q46" i="1"/>
  <c r="P46" i="1"/>
  <c r="AH46" i="1" s="1"/>
  <c r="O46" i="1"/>
  <c r="Y46" i="1" s="1"/>
  <c r="N46" i="1"/>
  <c r="L46" i="1"/>
  <c r="E46" i="1"/>
  <c r="AK45" i="1"/>
  <c r="AJ45" i="1"/>
  <c r="AI45" i="1"/>
  <c r="AH45" i="1"/>
  <c r="AA45" i="1"/>
  <c r="X45" i="1"/>
  <c r="Y45" i="1" s="1"/>
  <c r="W45" i="1"/>
  <c r="U45" i="1"/>
  <c r="T45" i="1"/>
  <c r="AF45" i="1" s="1"/>
  <c r="S45" i="1"/>
  <c r="Q45" i="1"/>
  <c r="P45" i="1"/>
  <c r="O45" i="1"/>
  <c r="N45" i="1"/>
  <c r="L45" i="1"/>
  <c r="E45" i="1"/>
  <c r="AJ44" i="1"/>
  <c r="AK44" i="1" s="1"/>
  <c r="AI44" i="1"/>
  <c r="Z44" i="1"/>
  <c r="X44" i="1"/>
  <c r="W44" i="1"/>
  <c r="U44" i="1"/>
  <c r="T44" i="1"/>
  <c r="AF44" i="1" s="1"/>
  <c r="S44" i="1"/>
  <c r="Q44" i="1"/>
  <c r="P44" i="1"/>
  <c r="AH44" i="1" s="1"/>
  <c r="O44" i="1"/>
  <c r="Y44" i="1" s="1"/>
  <c r="N44" i="1"/>
  <c r="L44" i="1"/>
  <c r="E44" i="1"/>
  <c r="AK43" i="1"/>
  <c r="AJ43" i="1"/>
  <c r="AI43" i="1"/>
  <c r="AH43" i="1"/>
  <c r="AA43" i="1"/>
  <c r="X43" i="1"/>
  <c r="Y43" i="1" s="1"/>
  <c r="W43" i="1"/>
  <c r="U43" i="1"/>
  <c r="T43" i="1"/>
  <c r="AF43" i="1" s="1"/>
  <c r="S43" i="1"/>
  <c r="Q43" i="1"/>
  <c r="P43" i="1"/>
  <c r="O43" i="1"/>
  <c r="N43" i="1"/>
  <c r="L43" i="1"/>
  <c r="E43" i="1"/>
  <c r="AJ42" i="1"/>
  <c r="AK42" i="1" s="1"/>
  <c r="AI42" i="1"/>
  <c r="Z42" i="1"/>
  <c r="AD42" i="1" s="1"/>
  <c r="X42" i="1"/>
  <c r="W42" i="1"/>
  <c r="U42" i="1"/>
  <c r="T42" i="1"/>
  <c r="AF42" i="1" s="1"/>
  <c r="S42" i="1"/>
  <c r="Q42" i="1"/>
  <c r="P42" i="1"/>
  <c r="AH42" i="1" s="1"/>
  <c r="O42" i="1"/>
  <c r="Y42" i="1" s="1"/>
  <c r="N42" i="1"/>
  <c r="L42" i="1"/>
  <c r="E42" i="1"/>
  <c r="AK41" i="1"/>
  <c r="AJ41" i="1"/>
  <c r="AI41" i="1"/>
  <c r="AH41" i="1"/>
  <c r="X41" i="1"/>
  <c r="Y41" i="1" s="1"/>
  <c r="W41" i="1"/>
  <c r="AA41" i="1" s="1"/>
  <c r="U41" i="1"/>
  <c r="T41" i="1"/>
  <c r="AF41" i="1" s="1"/>
  <c r="S41" i="1"/>
  <c r="Q41" i="1"/>
  <c r="P41" i="1"/>
  <c r="O41" i="1"/>
  <c r="N41" i="1"/>
  <c r="L41" i="1"/>
  <c r="Z41" i="1" s="1"/>
  <c r="AD41" i="1" s="1"/>
  <c r="E41" i="1"/>
  <c r="AJ40" i="1"/>
  <c r="AK40" i="1" s="1"/>
  <c r="AI40" i="1"/>
  <c r="AF40" i="1"/>
  <c r="AD40" i="1"/>
  <c r="Z40" i="1"/>
  <c r="X40" i="1"/>
  <c r="W40" i="1"/>
  <c r="AA40" i="1" s="1"/>
  <c r="U40" i="1"/>
  <c r="T40" i="1"/>
  <c r="S40" i="1"/>
  <c r="Q40" i="1"/>
  <c r="P40" i="1"/>
  <c r="AH40" i="1" s="1"/>
  <c r="O40" i="1"/>
  <c r="Y40" i="1" s="1"/>
  <c r="N40" i="1"/>
  <c r="L40" i="1"/>
  <c r="E40" i="1"/>
  <c r="AK39" i="1"/>
  <c r="AJ39" i="1"/>
  <c r="AI39" i="1"/>
  <c r="AH39" i="1"/>
  <c r="AB39" i="1"/>
  <c r="X39" i="1"/>
  <c r="Y39" i="1" s="1"/>
  <c r="W39" i="1"/>
  <c r="AA39" i="1" s="1"/>
  <c r="U39" i="1"/>
  <c r="T39" i="1"/>
  <c r="AF39" i="1" s="1"/>
  <c r="S39" i="1"/>
  <c r="Q39" i="1"/>
  <c r="P39" i="1"/>
  <c r="O39" i="1"/>
  <c r="N39" i="1"/>
  <c r="L39" i="1"/>
  <c r="Z39" i="1" s="1"/>
  <c r="AD39" i="1" s="1"/>
  <c r="E39" i="1"/>
  <c r="AJ38" i="1"/>
  <c r="AK38" i="1" s="1"/>
  <c r="AI38" i="1"/>
  <c r="AF38" i="1"/>
  <c r="AD38" i="1"/>
  <c r="Z38" i="1"/>
  <c r="X38" i="1"/>
  <c r="W38" i="1"/>
  <c r="AA38" i="1" s="1"/>
  <c r="U38" i="1"/>
  <c r="T38" i="1"/>
  <c r="S38" i="1"/>
  <c r="Q38" i="1"/>
  <c r="P38" i="1"/>
  <c r="AH38" i="1" s="1"/>
  <c r="O38" i="1"/>
  <c r="Y38" i="1" s="1"/>
  <c r="N38" i="1"/>
  <c r="L38" i="1"/>
  <c r="E38" i="1"/>
  <c r="AK37" i="1"/>
  <c r="AJ37" i="1"/>
  <c r="AI37" i="1"/>
  <c r="AH37" i="1"/>
  <c r="AA37" i="1"/>
  <c r="X37" i="1"/>
  <c r="Y37" i="1" s="1"/>
  <c r="W37" i="1"/>
  <c r="U37" i="1"/>
  <c r="T37" i="1"/>
  <c r="AF37" i="1" s="1"/>
  <c r="S37" i="1"/>
  <c r="Q37" i="1"/>
  <c r="P37" i="1"/>
  <c r="O37" i="1"/>
  <c r="N37" i="1"/>
  <c r="L37" i="1"/>
  <c r="E37" i="1"/>
  <c r="AJ36" i="1"/>
  <c r="AK36" i="1" s="1"/>
  <c r="AI36" i="1"/>
  <c r="Z36" i="1"/>
  <c r="X36" i="1"/>
  <c r="W36" i="1"/>
  <c r="U36" i="1"/>
  <c r="T36" i="1"/>
  <c r="AF36" i="1" s="1"/>
  <c r="S36" i="1"/>
  <c r="Q36" i="1"/>
  <c r="P36" i="1"/>
  <c r="AH36" i="1" s="1"/>
  <c r="O36" i="1"/>
  <c r="Y36" i="1" s="1"/>
  <c r="N36" i="1"/>
  <c r="L36" i="1"/>
  <c r="E36" i="1"/>
  <c r="AK35" i="1"/>
  <c r="AJ35" i="1"/>
  <c r="AI35" i="1"/>
  <c r="AH35" i="1"/>
  <c r="AA35" i="1"/>
  <c r="X35" i="1"/>
  <c r="Y35" i="1" s="1"/>
  <c r="W35" i="1"/>
  <c r="U35" i="1"/>
  <c r="T35" i="1"/>
  <c r="AF35" i="1" s="1"/>
  <c r="S35" i="1"/>
  <c r="Q35" i="1"/>
  <c r="P35" i="1"/>
  <c r="O35" i="1"/>
  <c r="N35" i="1"/>
  <c r="L35" i="1"/>
  <c r="E35" i="1"/>
  <c r="AJ34" i="1"/>
  <c r="AK34" i="1" s="1"/>
  <c r="AI34" i="1"/>
  <c r="Z34" i="1"/>
  <c r="AD34" i="1" s="1"/>
  <c r="X34" i="1"/>
  <c r="W34" i="1"/>
  <c r="U34" i="1"/>
  <c r="T34" i="1"/>
  <c r="AF34" i="1" s="1"/>
  <c r="S34" i="1"/>
  <c r="Q34" i="1"/>
  <c r="P34" i="1"/>
  <c r="AH34" i="1" s="1"/>
  <c r="O34" i="1"/>
  <c r="Y34" i="1" s="1"/>
  <c r="N34" i="1"/>
  <c r="L34" i="1"/>
  <c r="E34" i="1"/>
  <c r="AK33" i="1"/>
  <c r="AJ33" i="1"/>
  <c r="AI33" i="1"/>
  <c r="AH33" i="1"/>
  <c r="X33" i="1"/>
  <c r="Y33" i="1" s="1"/>
  <c r="W33" i="1"/>
  <c r="AA33" i="1" s="1"/>
  <c r="U33" i="1"/>
  <c r="T33" i="1"/>
  <c r="AF33" i="1" s="1"/>
  <c r="S33" i="1"/>
  <c r="Q33" i="1"/>
  <c r="P33" i="1"/>
  <c r="O33" i="1"/>
  <c r="N33" i="1"/>
  <c r="L33" i="1"/>
  <c r="Z33" i="1" s="1"/>
  <c r="AD33" i="1" s="1"/>
  <c r="E33" i="1"/>
  <c r="AJ32" i="1"/>
  <c r="AK32" i="1" s="1"/>
  <c r="AI32" i="1"/>
  <c r="AF32" i="1"/>
  <c r="AD32" i="1"/>
  <c r="Z32" i="1"/>
  <c r="X32" i="1"/>
  <c r="W32" i="1"/>
  <c r="AA32" i="1" s="1"/>
  <c r="U32" i="1"/>
  <c r="T32" i="1"/>
  <c r="S32" i="1"/>
  <c r="Q32" i="1"/>
  <c r="P32" i="1"/>
  <c r="AH32" i="1" s="1"/>
  <c r="O32" i="1"/>
  <c r="Y32" i="1" s="1"/>
  <c r="N32" i="1"/>
  <c r="L32" i="1"/>
  <c r="E32" i="1"/>
  <c r="AK31" i="1"/>
  <c r="AJ31" i="1"/>
  <c r="AI31" i="1"/>
  <c r="AH31" i="1"/>
  <c r="AB31" i="1"/>
  <c r="X31" i="1"/>
  <c r="Y31" i="1" s="1"/>
  <c r="W31" i="1"/>
  <c r="AA31" i="1" s="1"/>
  <c r="U31" i="1"/>
  <c r="T31" i="1"/>
  <c r="AF31" i="1" s="1"/>
  <c r="S31" i="1"/>
  <c r="Q31" i="1"/>
  <c r="P31" i="1"/>
  <c r="O31" i="1"/>
  <c r="N31" i="1"/>
  <c r="L31" i="1"/>
  <c r="Z31" i="1" s="1"/>
  <c r="AD31" i="1" s="1"/>
  <c r="E31" i="1"/>
  <c r="AJ30" i="1"/>
  <c r="AK30" i="1" s="1"/>
  <c r="AI30" i="1"/>
  <c r="AF30" i="1"/>
  <c r="AD30" i="1"/>
  <c r="Z30" i="1"/>
  <c r="X30" i="1"/>
  <c r="W30" i="1"/>
  <c r="AA30" i="1" s="1"/>
  <c r="U30" i="1"/>
  <c r="T30" i="1"/>
  <c r="S30" i="1"/>
  <c r="Q30" i="1"/>
  <c r="P30" i="1"/>
  <c r="AH30" i="1" s="1"/>
  <c r="O30" i="1"/>
  <c r="Y30" i="1" s="1"/>
  <c r="N30" i="1"/>
  <c r="L30" i="1"/>
  <c r="E30" i="1"/>
  <c r="AK29" i="1"/>
  <c r="AJ29" i="1"/>
  <c r="AI29" i="1"/>
  <c r="AH29" i="1"/>
  <c r="AA29" i="1"/>
  <c r="X29" i="1"/>
  <c r="Y29" i="1" s="1"/>
  <c r="W29" i="1"/>
  <c r="U29" i="1"/>
  <c r="T29" i="1"/>
  <c r="AF29" i="1" s="1"/>
  <c r="S29" i="1"/>
  <c r="Q29" i="1"/>
  <c r="P29" i="1"/>
  <c r="O29" i="1"/>
  <c r="N29" i="1"/>
  <c r="L29" i="1"/>
  <c r="E29" i="1"/>
  <c r="AJ28" i="1"/>
  <c r="AK28" i="1" s="1"/>
  <c r="AI28" i="1"/>
  <c r="Z28" i="1"/>
  <c r="X28" i="1"/>
  <c r="W28" i="1"/>
  <c r="U28" i="1"/>
  <c r="T28" i="1"/>
  <c r="AF28" i="1" s="1"/>
  <c r="S28" i="1"/>
  <c r="Q28" i="1"/>
  <c r="P28" i="1"/>
  <c r="AH28" i="1" s="1"/>
  <c r="O28" i="1"/>
  <c r="Y28" i="1" s="1"/>
  <c r="N28" i="1"/>
  <c r="L28" i="1"/>
  <c r="E28" i="1"/>
  <c r="AK27" i="1"/>
  <c r="AJ27" i="1"/>
  <c r="AI27" i="1"/>
  <c r="AH27" i="1"/>
  <c r="AA27" i="1"/>
  <c r="X27" i="1"/>
  <c r="Y27" i="1" s="1"/>
  <c r="W27" i="1"/>
  <c r="U27" i="1"/>
  <c r="T27" i="1"/>
  <c r="AF27" i="1" s="1"/>
  <c r="S27" i="1"/>
  <c r="Q27" i="1"/>
  <c r="P27" i="1"/>
  <c r="O27" i="1"/>
  <c r="N27" i="1"/>
  <c r="L27" i="1"/>
  <c r="E27" i="1"/>
  <c r="AJ26" i="1"/>
  <c r="AK26" i="1" s="1"/>
  <c r="AI26" i="1"/>
  <c r="Z26" i="1"/>
  <c r="X26" i="1"/>
  <c r="W26" i="1"/>
  <c r="U26" i="1"/>
  <c r="T26" i="1"/>
  <c r="AF26" i="1" s="1"/>
  <c r="S26" i="1"/>
  <c r="Q26" i="1"/>
  <c r="P26" i="1"/>
  <c r="AH26" i="1" s="1"/>
  <c r="O26" i="1"/>
  <c r="Y26" i="1" s="1"/>
  <c r="N26" i="1"/>
  <c r="L26" i="1"/>
  <c r="E26" i="1"/>
  <c r="AK25" i="1"/>
  <c r="AJ25" i="1"/>
  <c r="AI25" i="1"/>
  <c r="AH25" i="1"/>
  <c r="X25" i="1"/>
  <c r="Y25" i="1" s="1"/>
  <c r="W25" i="1"/>
  <c r="AA25" i="1" s="1"/>
  <c r="U25" i="1"/>
  <c r="T25" i="1"/>
  <c r="AF25" i="1" s="1"/>
  <c r="S25" i="1"/>
  <c r="Q25" i="1"/>
  <c r="P25" i="1"/>
  <c r="O25" i="1"/>
  <c r="N25" i="1"/>
  <c r="L25" i="1"/>
  <c r="Z25" i="1" s="1"/>
  <c r="AD25" i="1" s="1"/>
  <c r="E25" i="1"/>
  <c r="AJ24" i="1"/>
  <c r="AK24" i="1" s="1"/>
  <c r="AI24" i="1"/>
  <c r="AF24" i="1"/>
  <c r="AD24" i="1"/>
  <c r="Z24" i="1"/>
  <c r="X24" i="1"/>
  <c r="W24" i="1"/>
  <c r="AA24" i="1" s="1"/>
  <c r="U24" i="1"/>
  <c r="T24" i="1"/>
  <c r="S24" i="1"/>
  <c r="Q24" i="1"/>
  <c r="P24" i="1"/>
  <c r="AH24" i="1" s="1"/>
  <c r="O24" i="1"/>
  <c r="Y24" i="1" s="1"/>
  <c r="N24" i="1"/>
  <c r="L24" i="1"/>
  <c r="E24" i="1"/>
  <c r="AK23" i="1"/>
  <c r="AJ23" i="1"/>
  <c r="AI23" i="1"/>
  <c r="AH23" i="1"/>
  <c r="AB23" i="1"/>
  <c r="X23" i="1"/>
  <c r="Y23" i="1" s="1"/>
  <c r="W23" i="1"/>
  <c r="AA23" i="1" s="1"/>
  <c r="U23" i="1"/>
  <c r="T23" i="1"/>
  <c r="AF23" i="1" s="1"/>
  <c r="S23" i="1"/>
  <c r="Q23" i="1"/>
  <c r="P23" i="1"/>
  <c r="O23" i="1"/>
  <c r="N23" i="1"/>
  <c r="L23" i="1"/>
  <c r="Z23" i="1" s="1"/>
  <c r="AD23" i="1" s="1"/>
  <c r="E23" i="1"/>
  <c r="AJ22" i="1"/>
  <c r="AK22" i="1" s="1"/>
  <c r="AI22" i="1"/>
  <c r="AF22" i="1"/>
  <c r="AD22" i="1"/>
  <c r="Z22" i="1"/>
  <c r="X22" i="1"/>
  <c r="W22" i="1"/>
  <c r="AA22" i="1" s="1"/>
  <c r="U22" i="1"/>
  <c r="T22" i="1"/>
  <c r="S22" i="1"/>
  <c r="Q22" i="1"/>
  <c r="P22" i="1"/>
  <c r="AH22" i="1" s="1"/>
  <c r="O22" i="1"/>
  <c r="Y22" i="1" s="1"/>
  <c r="N22" i="1"/>
  <c r="L22" i="1"/>
  <c r="E22" i="1"/>
  <c r="AK21" i="1"/>
  <c r="AJ21" i="1"/>
  <c r="AI21" i="1"/>
  <c r="AH21" i="1"/>
  <c r="AA21" i="1"/>
  <c r="X21" i="1"/>
  <c r="Y21" i="1" s="1"/>
  <c r="W21" i="1"/>
  <c r="U21" i="1"/>
  <c r="T21" i="1"/>
  <c r="AF21" i="1" s="1"/>
  <c r="S21" i="1"/>
  <c r="Q21" i="1"/>
  <c r="P21" i="1"/>
  <c r="O21" i="1"/>
  <c r="N21" i="1"/>
  <c r="L21" i="1"/>
  <c r="E21" i="1"/>
  <c r="AJ20" i="1"/>
  <c r="AK20" i="1" s="1"/>
  <c r="AI20" i="1"/>
  <c r="Z20" i="1"/>
  <c r="AD20" i="1" s="1"/>
  <c r="X20" i="1"/>
  <c r="W20" i="1"/>
  <c r="U20" i="1"/>
  <c r="T20" i="1"/>
  <c r="AF20" i="1" s="1"/>
  <c r="S20" i="1"/>
  <c r="Q20" i="1"/>
  <c r="P20" i="1"/>
  <c r="AH20" i="1" s="1"/>
  <c r="O20" i="1"/>
  <c r="Y20" i="1" s="1"/>
  <c r="N20" i="1"/>
  <c r="L20" i="1"/>
  <c r="E20" i="1"/>
  <c r="AK19" i="1"/>
  <c r="AJ19" i="1"/>
  <c r="AI19" i="1"/>
  <c r="AH19" i="1"/>
  <c r="AA19" i="1"/>
  <c r="X19" i="1"/>
  <c r="Y19" i="1" s="1"/>
  <c r="W19" i="1"/>
  <c r="U19" i="1"/>
  <c r="T19" i="1"/>
  <c r="AF19" i="1" s="1"/>
  <c r="S19" i="1"/>
  <c r="Q19" i="1"/>
  <c r="P19" i="1"/>
  <c r="O19" i="1"/>
  <c r="N19" i="1"/>
  <c r="L19" i="1"/>
  <c r="E19" i="1"/>
  <c r="AJ18" i="1"/>
  <c r="AK18" i="1" s="1"/>
  <c r="AI18" i="1"/>
  <c r="Z18" i="1"/>
  <c r="AD18" i="1" s="1"/>
  <c r="X18" i="1"/>
  <c r="W18" i="1"/>
  <c r="U18" i="1"/>
  <c r="T18" i="1"/>
  <c r="AF18" i="1" s="1"/>
  <c r="S18" i="1"/>
  <c r="Q18" i="1"/>
  <c r="P18" i="1"/>
  <c r="AH18" i="1" s="1"/>
  <c r="O18" i="1"/>
  <c r="Y18" i="1" s="1"/>
  <c r="N18" i="1"/>
  <c r="L18" i="1"/>
  <c r="E18" i="1"/>
  <c r="AK17" i="1"/>
  <c r="AJ17" i="1"/>
  <c r="AI17" i="1"/>
  <c r="AH17" i="1"/>
  <c r="X17" i="1"/>
  <c r="Y17" i="1" s="1"/>
  <c r="W17" i="1"/>
  <c r="AA17" i="1" s="1"/>
  <c r="U17" i="1"/>
  <c r="T17" i="1"/>
  <c r="AF17" i="1" s="1"/>
  <c r="S17" i="1"/>
  <c r="Q17" i="1"/>
  <c r="P17" i="1"/>
  <c r="O17" i="1"/>
  <c r="N17" i="1"/>
  <c r="L17" i="1"/>
  <c r="Z17" i="1" s="1"/>
  <c r="AD17" i="1" s="1"/>
  <c r="E17" i="1"/>
  <c r="AJ16" i="1"/>
  <c r="AK16" i="1" s="1"/>
  <c r="AI16" i="1"/>
  <c r="AF16" i="1"/>
  <c r="AD16" i="1"/>
  <c r="Z16" i="1"/>
  <c r="X16" i="1"/>
  <c r="W16" i="1"/>
  <c r="AA16" i="1" s="1"/>
  <c r="U16" i="1"/>
  <c r="T16" i="1"/>
  <c r="S16" i="1"/>
  <c r="Q16" i="1"/>
  <c r="P16" i="1"/>
  <c r="AH16" i="1" s="1"/>
  <c r="O16" i="1"/>
  <c r="Y16" i="1" s="1"/>
  <c r="N16" i="1"/>
  <c r="L16" i="1"/>
  <c r="E16" i="1"/>
  <c r="AK15" i="1"/>
  <c r="AJ15" i="1"/>
  <c r="AI15" i="1"/>
  <c r="AH15" i="1"/>
  <c r="AB15" i="1"/>
  <c r="X15" i="1"/>
  <c r="Y15" i="1" s="1"/>
  <c r="W15" i="1"/>
  <c r="AA15" i="1" s="1"/>
  <c r="U15" i="1"/>
  <c r="T15" i="1"/>
  <c r="AF15" i="1" s="1"/>
  <c r="S15" i="1"/>
  <c r="Q15" i="1"/>
  <c r="P15" i="1"/>
  <c r="O15" i="1"/>
  <c r="N15" i="1"/>
  <c r="L15" i="1"/>
  <c r="Z15" i="1" s="1"/>
  <c r="AD15" i="1" s="1"/>
  <c r="E15" i="1"/>
  <c r="AJ14" i="1"/>
  <c r="AK14" i="1" s="1"/>
  <c r="AI14" i="1"/>
  <c r="AF14" i="1"/>
  <c r="X14" i="1"/>
  <c r="W14" i="1"/>
  <c r="AA14" i="1" s="1"/>
  <c r="U14" i="1"/>
  <c r="T14" i="1"/>
  <c r="S14" i="1"/>
  <c r="Q14" i="1"/>
  <c r="P14" i="1"/>
  <c r="AH14" i="1" s="1"/>
  <c r="O14" i="1"/>
  <c r="Y14" i="1" s="1"/>
  <c r="N14" i="1"/>
  <c r="L14" i="1"/>
  <c r="Z14" i="1" s="1"/>
  <c r="E14" i="1"/>
  <c r="AJ13" i="1"/>
  <c r="AK13" i="1" s="1"/>
  <c r="AI13" i="1"/>
  <c r="AD13" i="1"/>
  <c r="Z13" i="1"/>
  <c r="AB13" i="1" s="1"/>
  <c r="X13" i="1"/>
  <c r="W13" i="1"/>
  <c r="U13" i="1"/>
  <c r="T13" i="1"/>
  <c r="AF13" i="1" s="1"/>
  <c r="S13" i="1"/>
  <c r="Q13" i="1"/>
  <c r="P13" i="1"/>
  <c r="AH13" i="1" s="1"/>
  <c r="O13" i="1"/>
  <c r="Y13" i="1" s="1"/>
  <c r="N13" i="1"/>
  <c r="L13" i="1"/>
  <c r="E13" i="1"/>
  <c r="AK12" i="1"/>
  <c r="AJ12" i="1"/>
  <c r="AI12" i="1"/>
  <c r="AH12" i="1"/>
  <c r="X12" i="1"/>
  <c r="Y12" i="1" s="1"/>
  <c r="W12" i="1"/>
  <c r="AA12" i="1" s="1"/>
  <c r="U12" i="1"/>
  <c r="T12" i="1"/>
  <c r="AF12" i="1" s="1"/>
  <c r="S12" i="1"/>
  <c r="Q12" i="1"/>
  <c r="P12" i="1"/>
  <c r="O12" i="1"/>
  <c r="N12" i="1"/>
  <c r="L12" i="1"/>
  <c r="Z12" i="1" s="1"/>
  <c r="E12" i="1"/>
  <c r="AJ11" i="1"/>
  <c r="AK11" i="1" s="1"/>
  <c r="AI11" i="1"/>
  <c r="AD11" i="1"/>
  <c r="Z11" i="1"/>
  <c r="AB11" i="1" s="1"/>
  <c r="X11" i="1"/>
  <c r="W11" i="1"/>
  <c r="AA11" i="1" s="1"/>
  <c r="U11" i="1"/>
  <c r="T11" i="1"/>
  <c r="AF11" i="1" s="1"/>
  <c r="S11" i="1"/>
  <c r="Q11" i="1"/>
  <c r="P11" i="1"/>
  <c r="AH11" i="1" s="1"/>
  <c r="O11" i="1"/>
  <c r="Y11" i="1" s="1"/>
  <c r="N11" i="1"/>
  <c r="L11" i="1"/>
  <c r="E11" i="1"/>
  <c r="AK10" i="1"/>
  <c r="AJ10" i="1"/>
  <c r="AI10" i="1"/>
  <c r="AH10" i="1"/>
  <c r="X10" i="1"/>
  <c r="Y10" i="1" s="1"/>
  <c r="W10" i="1"/>
  <c r="AA10" i="1" s="1"/>
  <c r="U10" i="1"/>
  <c r="T10" i="1"/>
  <c r="AF10" i="1" s="1"/>
  <c r="S10" i="1"/>
  <c r="Q10" i="1"/>
  <c r="P10" i="1"/>
  <c r="O10" i="1"/>
  <c r="N10" i="1"/>
  <c r="L10" i="1"/>
  <c r="Z10" i="1" s="1"/>
  <c r="E10" i="1"/>
  <c r="AJ9" i="1"/>
  <c r="AK9" i="1" s="1"/>
  <c r="AI9" i="1"/>
  <c r="AD9" i="1"/>
  <c r="Z9" i="1"/>
  <c r="AB9" i="1" s="1"/>
  <c r="X9" i="1"/>
  <c r="W9" i="1"/>
  <c r="U9" i="1"/>
  <c r="T9" i="1"/>
  <c r="AF9" i="1" s="1"/>
  <c r="S9" i="1"/>
  <c r="Q9" i="1"/>
  <c r="P9" i="1"/>
  <c r="AH9" i="1" s="1"/>
  <c r="O9" i="1"/>
  <c r="Y9" i="1" s="1"/>
  <c r="N9" i="1"/>
  <c r="L9" i="1"/>
  <c r="E9" i="1"/>
  <c r="AK8" i="1"/>
  <c r="AJ8" i="1"/>
  <c r="AI8" i="1"/>
  <c r="AH8" i="1"/>
  <c r="AA8" i="1"/>
  <c r="X8" i="1"/>
  <c r="Y8" i="1" s="1"/>
  <c r="W8" i="1"/>
  <c r="U8" i="1"/>
  <c r="T8" i="1"/>
  <c r="AF8" i="1" s="1"/>
  <c r="S8" i="1"/>
  <c r="Q8" i="1"/>
  <c r="P8" i="1"/>
  <c r="O8" i="1"/>
  <c r="N8" i="1"/>
  <c r="L8" i="1"/>
  <c r="Z8" i="1" s="1"/>
  <c r="E8" i="1"/>
  <c r="AJ7" i="1"/>
  <c r="AK7" i="1" s="1"/>
  <c r="AI7" i="1"/>
  <c r="AD7" i="1"/>
  <c r="Z7" i="1"/>
  <c r="AB7" i="1" s="1"/>
  <c r="X7" i="1"/>
  <c r="W7" i="1"/>
  <c r="U7" i="1"/>
  <c r="T7" i="1"/>
  <c r="AF7" i="1" s="1"/>
  <c r="S7" i="1"/>
  <c r="Q7" i="1"/>
  <c r="P7" i="1"/>
  <c r="AH7" i="1" s="1"/>
  <c r="O7" i="1"/>
  <c r="Y7" i="1" s="1"/>
  <c r="N7" i="1"/>
  <c r="L7" i="1"/>
  <c r="E7" i="1"/>
  <c r="AK6" i="1"/>
  <c r="AJ6" i="1"/>
  <c r="AI6" i="1"/>
  <c r="AH6" i="1"/>
  <c r="AG6" i="1"/>
  <c r="X6" i="1"/>
  <c r="Y6" i="1" s="1"/>
  <c r="W6" i="1"/>
  <c r="AA6" i="1" s="1"/>
  <c r="U6" i="1"/>
  <c r="T6" i="1"/>
  <c r="AF6" i="1" s="1"/>
  <c r="S6" i="1"/>
  <c r="Q6" i="1"/>
  <c r="P6" i="1"/>
  <c r="O6" i="1"/>
  <c r="N6" i="1"/>
  <c r="L6" i="1"/>
  <c r="Z6" i="1" s="1"/>
  <c r="E6" i="1"/>
  <c r="AJ5" i="1"/>
  <c r="AK5" i="1" s="1"/>
  <c r="AI5" i="1"/>
  <c r="AD5" i="1"/>
  <c r="Z5" i="1"/>
  <c r="AB5" i="1" s="1"/>
  <c r="X5" i="1"/>
  <c r="W5" i="1"/>
  <c r="AA5" i="1" s="1"/>
  <c r="U5" i="1"/>
  <c r="T5" i="1"/>
  <c r="AF5" i="1" s="1"/>
  <c r="S5" i="1"/>
  <c r="Q5" i="1"/>
  <c r="P5" i="1"/>
  <c r="AH5" i="1" s="1"/>
  <c r="O5" i="1"/>
  <c r="Y5" i="1" s="1"/>
  <c r="N5" i="1"/>
  <c r="L5" i="1"/>
  <c r="E5" i="1"/>
  <c r="AK4" i="1"/>
  <c r="AJ4" i="1"/>
  <c r="AI4" i="1"/>
  <c r="AH4" i="1"/>
  <c r="X4" i="1"/>
  <c r="Y4" i="1" s="1"/>
  <c r="W4" i="1"/>
  <c r="AA4" i="1" s="1"/>
  <c r="U4" i="1"/>
  <c r="T4" i="1"/>
  <c r="AF4" i="1" s="1"/>
  <c r="S4" i="1"/>
  <c r="Q4" i="1"/>
  <c r="P4" i="1"/>
  <c r="O4" i="1"/>
  <c r="N4" i="1"/>
  <c r="L4" i="1"/>
  <c r="Z4" i="1" s="1"/>
  <c r="E4" i="1"/>
  <c r="AJ3" i="1"/>
  <c r="AK3" i="1" s="1"/>
  <c r="AI3" i="1"/>
  <c r="AD3" i="1"/>
  <c r="Z3" i="1"/>
  <c r="AB3" i="1" s="1"/>
  <c r="X3" i="1"/>
  <c r="W3" i="1"/>
  <c r="AA3" i="1" s="1"/>
  <c r="U3" i="1"/>
  <c r="T3" i="1"/>
  <c r="AF3" i="1" s="1"/>
  <c r="S3" i="1"/>
  <c r="Q3" i="1"/>
  <c r="P3" i="1"/>
  <c r="AH3" i="1" s="1"/>
  <c r="O3" i="1"/>
  <c r="Y3" i="1" s="1"/>
  <c r="N3" i="1"/>
  <c r="L3" i="1"/>
  <c r="E3" i="1"/>
  <c r="AB4" i="1" l="1"/>
  <c r="AD4" i="1"/>
  <c r="AB6" i="1"/>
  <c r="AD6" i="1"/>
  <c r="AB10" i="1"/>
  <c r="AG10" i="1"/>
  <c r="AD10" i="1"/>
  <c r="AA7" i="1"/>
  <c r="AB8" i="1"/>
  <c r="AG8" i="1"/>
  <c r="AD8" i="1"/>
  <c r="AA9" i="1"/>
  <c r="AA13" i="1"/>
  <c r="AB14" i="1"/>
  <c r="AG14" i="1"/>
  <c r="AD14" i="1"/>
  <c r="AG4" i="1"/>
  <c r="AB12" i="1"/>
  <c r="AG12" i="1"/>
  <c r="AD12" i="1"/>
  <c r="AG33" i="1"/>
  <c r="AB36" i="1"/>
  <c r="AG36" i="1"/>
  <c r="AB44" i="1"/>
  <c r="AG44" i="1"/>
  <c r="AB26" i="1"/>
  <c r="AG26" i="1"/>
  <c r="AA28" i="1"/>
  <c r="AG31" i="1"/>
  <c r="AD36" i="1"/>
  <c r="AA44" i="1"/>
  <c r="AD44" i="1"/>
  <c r="AG3" i="1"/>
  <c r="AG5" i="1"/>
  <c r="AG7" i="1"/>
  <c r="AG9" i="1"/>
  <c r="AG11" i="1"/>
  <c r="AG13" i="1"/>
  <c r="AB16" i="1"/>
  <c r="AG16" i="1"/>
  <c r="AA18" i="1"/>
  <c r="Z21" i="1"/>
  <c r="AB24" i="1"/>
  <c r="AG24" i="1"/>
  <c r="AA26" i="1"/>
  <c r="AD26" i="1"/>
  <c r="Z29" i="1"/>
  <c r="AB32" i="1"/>
  <c r="AG32" i="1"/>
  <c r="AA34" i="1"/>
  <c r="Z37" i="1"/>
  <c r="AB40" i="1"/>
  <c r="AG40" i="1"/>
  <c r="AA42" i="1"/>
  <c r="Z45" i="1"/>
  <c r="AG17" i="1"/>
  <c r="AB20" i="1"/>
  <c r="AG20" i="1"/>
  <c r="AG25" i="1"/>
  <c r="AB28" i="1"/>
  <c r="AG28" i="1"/>
  <c r="AG41" i="1"/>
  <c r="AG15" i="1"/>
  <c r="AB18" i="1"/>
  <c r="AG18" i="1"/>
  <c r="AA20" i="1"/>
  <c r="AG23" i="1"/>
  <c r="AD28" i="1"/>
  <c r="AB34" i="1"/>
  <c r="AG34" i="1"/>
  <c r="AA36" i="1"/>
  <c r="AG39" i="1"/>
  <c r="AB42" i="1"/>
  <c r="AG42" i="1"/>
  <c r="AB17" i="1"/>
  <c r="Z19" i="1"/>
  <c r="AB22" i="1"/>
  <c r="AG22" i="1"/>
  <c r="AB25" i="1"/>
  <c r="Z27" i="1"/>
  <c r="AB30" i="1"/>
  <c r="AG30" i="1"/>
  <c r="AB33" i="1"/>
  <c r="Z35" i="1"/>
  <c r="AB38" i="1"/>
  <c r="AG38" i="1"/>
  <c r="AB41" i="1"/>
  <c r="Z43" i="1"/>
  <c r="AB46" i="1"/>
  <c r="AG46" i="1"/>
  <c r="AB47" i="1"/>
  <c r="AD37" i="1" l="1"/>
  <c r="AB37" i="1"/>
  <c r="AG37" i="1"/>
  <c r="AD43" i="1"/>
  <c r="AG43" i="1"/>
  <c r="AB43" i="1"/>
  <c r="AD35" i="1"/>
  <c r="AG35" i="1"/>
  <c r="AB35" i="1"/>
  <c r="AD27" i="1"/>
  <c r="AG27" i="1"/>
  <c r="AB27" i="1"/>
  <c r="AD19" i="1"/>
  <c r="AG19" i="1"/>
  <c r="AB19" i="1"/>
  <c r="AD45" i="1"/>
  <c r="AG45" i="1"/>
  <c r="AB45" i="1"/>
  <c r="AD29" i="1"/>
  <c r="AB29" i="1"/>
  <c r="AG29" i="1"/>
  <c r="AD21" i="1"/>
  <c r="AG21" i="1"/>
  <c r="AB21" i="1"/>
</calcChain>
</file>

<file path=xl/sharedStrings.xml><?xml version="1.0" encoding="utf-8"?>
<sst xmlns="http://schemas.openxmlformats.org/spreadsheetml/2006/main" count="889" uniqueCount="435">
  <si>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</si>
  <si>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</si>
  <si>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</si>
  <si>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</si>
  <si>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</si>
  <si>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</si>
  <si>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</si>
  <si>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</si>
  <si>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</si>
  <si>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</si>
  <si>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</si>
  <si>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</si>
  <si>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</si>
  <si>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</si>
  <si>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</si>
  <si>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</si>
  <si>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</si>
  <si>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</si>
  <si>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</si>
  <si>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</si>
  <si>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</si>
  <si>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</si>
  <si>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</si>
  <si>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</si>
  <si>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</si>
  <si>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</si>
  <si>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</si>
  <si>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</si>
  <si>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</si>
  <si>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</si>
  <si>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</si>
  <si>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</si>
  <si>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</si>
  <si>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</si>
  <si>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</si>
  <si>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</si>
  <si>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</si>
  <si>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</si>
  <si>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</si>
  <si>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</si>
  <si>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</si>
  <si>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</si>
  <si>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</si>
  <si>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</si>
  <si>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</si>
  <si>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</si>
  <si>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</si>
  <si>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</si>
  <si>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</si>
  <si>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</si>
  <si>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</si>
  <si>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</si>
  <si>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</si>
  <si>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</si>
  <si>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</si>
  <si>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</si>
  <si>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</si>
  <si>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</si>
  <si>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</si>
  <si>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</si>
  <si>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</si>
  <si>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</si>
  <si>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</si>
  <si>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</si>
  <si>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</si>
  <si>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</si>
  <si>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</si>
  <si>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</si>
  <si>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</si>
  <si>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</si>
  <si>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</si>
  <si>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</si>
  <si>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</si>
  <si>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</si>
  <si>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</si>
  <si>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</si>
  <si>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</si>
  <si>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</si>
  <si>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</si>
  <si>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</si>
  <si>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</si>
  <si>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</si>
  <si>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</si>
  <si>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</si>
  <si>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</si>
  <si>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</si>
  <si>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</si>
  <si>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</si>
  <si>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</si>
  <si>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</si>
  <si>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</si>
  <si>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</si>
  <si>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</si>
  <si>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</si>
  <si>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</si>
  <si>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</si>
  <si>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</si>
  <si>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</si>
  <si>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</si>
  <si>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</si>
  <si>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</si>
  <si>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</si>
  <si>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</si>
  <si>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</si>
  <si>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</si>
  <si>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</si>
  <si>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</si>
  <si>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</si>
  <si>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</si>
  <si>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</si>
  <si>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</si>
  <si>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</si>
  <si>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</si>
  <si>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</si>
  <si>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</si>
  <si>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</si>
  <si>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</si>
  <si>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</si>
  <si>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</si>
  <si>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</si>
  <si>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</si>
  <si>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</si>
  <si>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</si>
  <si>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</si>
  <si>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</si>
  <si>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</si>
  <si>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</si>
  <si>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</si>
  <si>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</si>
  <si>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</si>
  <si>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</si>
  <si>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ABIQUIU DAM</t>
  </si>
  <si>
    <t>ABIQUIU RESERVOIR</t>
  </si>
  <si>
    <t>NM00001</t>
  </si>
  <si>
    <t>7.039</t>
  </si>
  <si>
    <t>ND</t>
  </si>
  <si>
    <t>Abiquiu Lake</t>
  </si>
  <si>
    <t>13020102002576</t>
  </si>
  <si>
    <t>41268</t>
  </si>
  <si>
    <t>13020102</t>
  </si>
  <si>
    <t>1.09</t>
  </si>
  <si>
    <t>13020102010</t>
  </si>
  <si>
    <t>42323</t>
  </si>
  <si>
    <t>Surface area from NID</t>
  </si>
  <si>
    <t>JEMEZ CANYON DAM</t>
  </si>
  <si>
    <t>JEMEZ CANYON RESERVOIR</t>
  </si>
  <si>
    <t>NM00003</t>
  </si>
  <si>
    <t>4.277</t>
  </si>
  <si>
    <t>1584</t>
  </si>
  <si>
    <t>Jemez Canyon Reservoir</t>
  </si>
  <si>
    <t>13020202003792</t>
  </si>
  <si>
    <t>41263</t>
  </si>
  <si>
    <t>13020202</t>
  </si>
  <si>
    <t>0.5</t>
  </si>
  <si>
    <t>13020202002</t>
  </si>
  <si>
    <t>42318</t>
  </si>
  <si>
    <t>CONCHAS DAM</t>
  </si>
  <si>
    <t>CONCHAS LAKE</t>
  </si>
  <si>
    <t>NM00006</t>
  </si>
  <si>
    <t>16.319</t>
  </si>
  <si>
    <t>1280.5</t>
  </si>
  <si>
    <t>Conchas Lake</t>
  </si>
  <si>
    <t>11080003006021</t>
  </si>
  <si>
    <t>37354</t>
  </si>
  <si>
    <t>11080003</t>
  </si>
  <si>
    <t>0.34</t>
  </si>
  <si>
    <t>11080003006</t>
  </si>
  <si>
    <t>38306</t>
  </si>
  <si>
    <t>COSTILLA DAM</t>
  </si>
  <si>
    <t>NM00020</t>
  </si>
  <si>
    <t>1.347</t>
  </si>
  <si>
    <t>2859.9</t>
  </si>
  <si>
    <t>Costilla Reservoir</t>
  </si>
  <si>
    <t>13020101001888</t>
  </si>
  <si>
    <t>40506</t>
  </si>
  <si>
    <t>13020101</t>
  </si>
  <si>
    <t>13020101034</t>
  </si>
  <si>
    <t>41540</t>
  </si>
  <si>
    <t>NAVAJO</t>
  </si>
  <si>
    <t>NM00120</t>
  </si>
  <si>
    <t>63.291</t>
  </si>
  <si>
    <t>1854.7</t>
  </si>
  <si>
    <t>Navajo Reservoir</t>
  </si>
  <si>
    <t>14080101002580</t>
  </si>
  <si>
    <t>43143</t>
  </si>
  <si>
    <t>14080101</t>
  </si>
  <si>
    <t>0.91</t>
  </si>
  <si>
    <t>14080101025</t>
  </si>
  <si>
    <t>44224</t>
  </si>
  <si>
    <t>HERON</t>
  </si>
  <si>
    <t>NM00122</t>
  </si>
  <si>
    <t>18.199</t>
  </si>
  <si>
    <t>Heron Reservoir</t>
  </si>
  <si>
    <t>13020102002516</t>
  </si>
  <si>
    <t>STUBBLEFIELD DAM</t>
  </si>
  <si>
    <t>NM00124</t>
  </si>
  <si>
    <t>3.72</t>
  </si>
  <si>
    <t>1868.1</t>
  </si>
  <si>
    <t>Stubblefield Reservoir</t>
  </si>
  <si>
    <t>11080001001027</t>
  </si>
  <si>
    <t>Surface area from NHD</t>
  </si>
  <si>
    <t>MAXWELL DAM NO. 13</t>
  </si>
  <si>
    <t>NM00125</t>
  </si>
  <si>
    <t>1.244</t>
  </si>
  <si>
    <t>1842.8</t>
  </si>
  <si>
    <t>Number Thirteen Lake</t>
  </si>
  <si>
    <t>11080001001024</t>
  </si>
  <si>
    <t>ELEPHANT BUTTE</t>
  </si>
  <si>
    <t>NM00129</t>
  </si>
  <si>
    <t>31.14</t>
  </si>
  <si>
    <t>1325.9</t>
  </si>
  <si>
    <t>Elephant Butte Reservoir</t>
  </si>
  <si>
    <t>13020211003274</t>
  </si>
  <si>
    <t>41252</t>
  </si>
  <si>
    <t>13020211</t>
  </si>
  <si>
    <t>1.11</t>
  </si>
  <si>
    <t>13020211001</t>
  </si>
  <si>
    <t>42307</t>
  </si>
  <si>
    <t>SUMNER</t>
  </si>
  <si>
    <t>NM00130</t>
  </si>
  <si>
    <t>17.649</t>
  </si>
  <si>
    <t>1303</t>
  </si>
  <si>
    <t>13060001001799</t>
  </si>
  <si>
    <t>41282</t>
  </si>
  <si>
    <t>13060001</t>
  </si>
  <si>
    <t>0.83</t>
  </si>
  <si>
    <t>13060001001</t>
  </si>
  <si>
    <t>42337</t>
  </si>
  <si>
    <t>CABALLO</t>
  </si>
  <si>
    <t>NM00131</t>
  </si>
  <si>
    <t>12.947</t>
  </si>
  <si>
    <t>Caballo Reservoir</t>
  </si>
  <si>
    <t>13030101005297</t>
  </si>
  <si>
    <t>40703</t>
  </si>
  <si>
    <t>13030101</t>
  </si>
  <si>
    <t>1.07</t>
  </si>
  <si>
    <t>13030101010</t>
  </si>
  <si>
    <t>41742</t>
  </si>
  <si>
    <t>AVALON</t>
  </si>
  <si>
    <t>NM00132</t>
  </si>
  <si>
    <t>2.097</t>
  </si>
  <si>
    <t>963.2</t>
  </si>
  <si>
    <t>13060011002491</t>
  </si>
  <si>
    <t>RAMAH DAM</t>
  </si>
  <si>
    <t>NM00134</t>
  </si>
  <si>
    <t>BLACK ROCK</t>
  </si>
  <si>
    <t>BLACK ROCK RES</t>
  </si>
  <si>
    <t>NM00145</t>
  </si>
  <si>
    <t>SANTA ROSA DAM</t>
  </si>
  <si>
    <t>SANTA ROSA LAKE</t>
  </si>
  <si>
    <t>NM00158</t>
  </si>
  <si>
    <t>5.22</t>
  </si>
  <si>
    <t>13060001011010</t>
  </si>
  <si>
    <t>61910</t>
  </si>
  <si>
    <t>0.79</t>
  </si>
  <si>
    <t>13060001013</t>
  </si>
  <si>
    <t>65371</t>
  </si>
  <si>
    <t>LA CUEVA DAM NO. 1</t>
  </si>
  <si>
    <t>NM00167</t>
  </si>
  <si>
    <t>1.64</t>
  </si>
  <si>
    <t>2136</t>
  </si>
  <si>
    <t>La Cueva Reservoir</t>
  </si>
  <si>
    <t>11080004000804</t>
  </si>
  <si>
    <t>LAKE ISABEL DAM</t>
  </si>
  <si>
    <t>NM00178</t>
  </si>
  <si>
    <t>3.303</t>
  </si>
  <si>
    <t>2059.2</t>
  </si>
  <si>
    <t>Don Santiago Reservoir</t>
  </si>
  <si>
    <t>11080004000869</t>
  </si>
  <si>
    <t>WILLOW LAKE DAM</t>
  </si>
  <si>
    <t>NM00196</t>
  </si>
  <si>
    <t>BLUEWATER DAM</t>
  </si>
  <si>
    <t>NM00239</t>
  </si>
  <si>
    <t>2.497</t>
  </si>
  <si>
    <t>Bluewater Lake</t>
  </si>
  <si>
    <t>13020207001710</t>
  </si>
  <si>
    <t>40635</t>
  </si>
  <si>
    <t>13020207</t>
  </si>
  <si>
    <t>0.28</t>
  </si>
  <si>
    <t>13020207013</t>
  </si>
  <si>
    <t>41673</t>
  </si>
  <si>
    <t>STONE LAKE</t>
  </si>
  <si>
    <t>NM00244</t>
  </si>
  <si>
    <t>1.904</t>
  </si>
  <si>
    <t>2208.9</t>
  </si>
  <si>
    <t>Stone Lake</t>
  </si>
  <si>
    <t>13020102002509</t>
  </si>
  <si>
    <t>STORRIE DAM</t>
  </si>
  <si>
    <t>NM00245</t>
  </si>
  <si>
    <t>4.42</t>
  </si>
  <si>
    <t>2011.4</t>
  </si>
  <si>
    <t>13060001001588</t>
  </si>
  <si>
    <t>MORGAN LAKE DAM</t>
  </si>
  <si>
    <t>NM00248</t>
  </si>
  <si>
    <t>5.088</t>
  </si>
  <si>
    <t>1623.1</t>
  </si>
  <si>
    <t>Morgan Lake</t>
  </si>
  <si>
    <t>14080106004490</t>
  </si>
  <si>
    <t>UTE DAM</t>
  </si>
  <si>
    <t>NM00293</t>
  </si>
  <si>
    <t>14.54</t>
  </si>
  <si>
    <t>1146.1</t>
  </si>
  <si>
    <t>Ute Reservoir</t>
  </si>
  <si>
    <t>11080006000999</t>
  </si>
  <si>
    <t>37366</t>
  </si>
  <si>
    <t>11080006</t>
  </si>
  <si>
    <t>0.69</t>
  </si>
  <si>
    <t>11080006011</t>
  </si>
  <si>
    <t>38322</t>
  </si>
  <si>
    <t>STONE LAKE DIKE NO. 1</t>
  </si>
  <si>
    <t>NM00325</t>
  </si>
  <si>
    <t>ANTELOPE VALLEY DAM NO. 2</t>
  </si>
  <si>
    <t>UPPER DAM</t>
  </si>
  <si>
    <t>NM00349</t>
  </si>
  <si>
    <t>1.811</t>
  </si>
  <si>
    <t>Antelope Valley Reservoir Number Two</t>
  </si>
  <si>
    <t>11080002000540</t>
  </si>
  <si>
    <t>EAGLE NEST DAM</t>
  </si>
  <si>
    <t>NM00351</t>
  </si>
  <si>
    <t>5.483</t>
  </si>
  <si>
    <t>11080002000532</t>
  </si>
  <si>
    <t>35306</t>
  </si>
  <si>
    <t>11080002</t>
  </si>
  <si>
    <t>0.44</t>
  </si>
  <si>
    <t>11080002003</t>
  </si>
  <si>
    <t>36226</t>
  </si>
  <si>
    <t>SPRINGER LAKE DAM</t>
  </si>
  <si>
    <t>NM00371</t>
  </si>
  <si>
    <t>1.333</t>
  </si>
  <si>
    <t>Springer Lake</t>
  </si>
  <si>
    <t>11080002000559</t>
  </si>
  <si>
    <t>RED LAKE LA CUEVA DAM NO. 2</t>
  </si>
  <si>
    <t>NM00397</t>
  </si>
  <si>
    <t>COCHITI LAKE</t>
  </si>
  <si>
    <t>NM00404</t>
  </si>
  <si>
    <t>5.261</t>
  </si>
  <si>
    <t>1625.2</t>
  </si>
  <si>
    <t>Cochiti Lake</t>
  </si>
  <si>
    <t>13020201001130</t>
  </si>
  <si>
    <t>40542</t>
  </si>
  <si>
    <t>13020201</t>
  </si>
  <si>
    <t>1.24</t>
  </si>
  <si>
    <t>13020201012</t>
  </si>
  <si>
    <t>41578</t>
  </si>
  <si>
    <t>LAS CRUCES DAM</t>
  </si>
  <si>
    <t>NM00405</t>
  </si>
  <si>
    <t>RUNNING WATER DRAW SITE 1 DAM</t>
  </si>
  <si>
    <t>RUNNING WATER DRAW DAM</t>
  </si>
  <si>
    <t>NM00422</t>
  </si>
  <si>
    <t>LADERA DAM NO. 15</t>
  </si>
  <si>
    <t>LADERA DETENTION BASIN</t>
  </si>
  <si>
    <t>NM00435</t>
  </si>
  <si>
    <t>SIBLEY GREEN SITE 4</t>
  </si>
  <si>
    <t>BERRENDA</t>
  </si>
  <si>
    <t>NM00442</t>
  </si>
  <si>
    <t>PHELPS DODGE TAILINGS DAM NO. 2</t>
  </si>
  <si>
    <t>NM00452</t>
  </si>
  <si>
    <t>1.115</t>
  </si>
  <si>
    <t>15040002002160</t>
  </si>
  <si>
    <t>CARSON DAM</t>
  </si>
  <si>
    <t>NM00455</t>
  </si>
  <si>
    <t>COTTONWOOD-WALNUT SITE #8</t>
  </si>
  <si>
    <t>NM00501</t>
  </si>
  <si>
    <t>COTTONWOOD-WALNUT SITE #6</t>
  </si>
  <si>
    <t>NM00502</t>
  </si>
  <si>
    <t>CHINO MINES TAILINGS DAM NO. 7</t>
  </si>
  <si>
    <t>CHINO MINES TAILINGS #7</t>
  </si>
  <si>
    <t>NM00505</t>
  </si>
  <si>
    <t>1.751</t>
  </si>
  <si>
    <t>13030202013776</t>
  </si>
  <si>
    <t>CHINO MINES TAILINGS DAM NO. 4</t>
  </si>
  <si>
    <t>NM00507</t>
  </si>
  <si>
    <t>1.253</t>
  </si>
  <si>
    <t>13030202011308</t>
  </si>
  <si>
    <t>CHINO MINES TAILINGS DAM NO. 6</t>
  </si>
  <si>
    <t>NM00508</t>
  </si>
  <si>
    <t>2.662</t>
  </si>
  <si>
    <t>13030202011310</t>
  </si>
  <si>
    <t>EAGLE-TUMBLEWEED DRAW WATERSHED DAM</t>
  </si>
  <si>
    <t>EAGLE-TUMBLEWEED DAM</t>
  </si>
  <si>
    <t>NM00553</t>
  </si>
  <si>
    <t>COPPER FLATS TAILINGS DAM</t>
  </si>
  <si>
    <t>NM00564</t>
  </si>
  <si>
    <t>EL VADO</t>
  </si>
  <si>
    <t>NM10008</t>
  </si>
  <si>
    <t>12.579</t>
  </si>
  <si>
    <t>2106.2</t>
  </si>
  <si>
    <t>El Vado Reservoir</t>
  </si>
  <si>
    <t>13020102002525</t>
  </si>
  <si>
    <t>41275</t>
  </si>
  <si>
    <t>0.59</t>
  </si>
  <si>
    <t>13020102042</t>
  </si>
  <si>
    <t>42333</t>
  </si>
  <si>
    <t>BRANTLEY</t>
  </si>
  <si>
    <t>NM82901</t>
  </si>
  <si>
    <t>4.66</t>
  </si>
  <si>
    <t>13060011009865</t>
  </si>
  <si>
    <t>41037</t>
  </si>
  <si>
    <t>13060011</t>
  </si>
  <si>
    <t>0.63</t>
  </si>
  <si>
    <t>13060011005</t>
  </si>
  <si>
    <t>42088</t>
  </si>
  <si>
    <t>POND 7</t>
  </si>
  <si>
    <t>NM83454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</si>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</sst>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7"/>
  <sheetViews>
    <sheetView tabSelected="1" workbookViewId="0">
      <selection activeCell="E1" sqref="E1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B3" s="2" t="s">
        <v>132</v>
      </c>
      <c r="C3" s="2" t="s">
        <v>133</v>
      </c>
      <c r="D3" s="2">
        <v>1963</v>
      </c>
      <c r="E3" s="2">
        <f t="shared" ref="E3:E46" si="0">2015-D3</f>
        <v>52</v>
      </c>
      <c r="F3" s="2">
        <v>319</v>
      </c>
      <c r="G3" s="2">
        <v>354</v>
      </c>
      <c r="H3" s="2">
        <v>25000</v>
      </c>
      <c r="I3" s="2">
        <v>1369000</v>
      </c>
      <c r="J3" s="2">
        <v>170000</v>
      </c>
      <c r="K3" s="2">
        <v>1369000</v>
      </c>
      <c r="L3" s="2">
        <f t="shared" ref="L3:L47" si="1">K3*43559.9</f>
        <v>59633503100</v>
      </c>
      <c r="M3" s="2">
        <v>3900</v>
      </c>
      <c r="N3" s="2">
        <f t="shared" ref="N3:N47" si="2">M3*43560</f>
        <v>169884000</v>
      </c>
      <c r="O3" s="2">
        <f t="shared" ref="O3:O47" si="3">M3*0.0015625</f>
        <v>6.09375</v>
      </c>
      <c r="P3" s="2">
        <f t="shared" ref="P3:P47" si="4">M3*4046.86</f>
        <v>15782754</v>
      </c>
      <c r="Q3" s="2">
        <f t="shared" ref="Q3:Q47" si="5">M3*0.00404686</f>
        <v>15.782754000000001</v>
      </c>
      <c r="R3" s="2">
        <v>2146</v>
      </c>
      <c r="S3" s="2">
        <f t="shared" ref="S3:S47" si="6">R3*2.58999</f>
        <v>5558.1185399999995</v>
      </c>
      <c r="T3" s="2">
        <f t="shared" ref="T3:T47" si="7">R3*640</f>
        <v>1373440</v>
      </c>
      <c r="U3" s="2">
        <f t="shared" ref="U3:U47" si="8">R3*27880000</f>
        <v>59830480000</v>
      </c>
      <c r="V3" s="2">
        <v>194005.50510000001</v>
      </c>
      <c r="W3" s="2">
        <f t="shared" ref="W3:W47" si="9">V3*0.0003048</f>
        <v>59.132877954480001</v>
      </c>
      <c r="X3" s="2">
        <f t="shared" ref="X3:X47" si="10">V3*0.000189394</f>
        <v>36.743478632909401</v>
      </c>
      <c r="Y3" s="2">
        <f t="shared" ref="Y3:Y47" si="11">X3/(2*(SQRT(3.1416*O3)))</f>
        <v>4.1988708216910533</v>
      </c>
      <c r="Z3" s="2">
        <f t="shared" ref="Z3:Z47" si="12">L3/N3</f>
        <v>351.02483518165337</v>
      </c>
      <c r="AA3" s="2">
        <f t="shared" ref="AA3:AA47" si="13">W3/AK3</f>
        <v>0.28199926918617629</v>
      </c>
      <c r="AB3" s="2">
        <f t="shared" ref="AB3:AB47" si="14">3*Z3/AC3</f>
        <v>3.3011739985735429</v>
      </c>
      <c r="AC3" s="2">
        <v>319</v>
      </c>
      <c r="AD3" s="2">
        <f t="shared" ref="AD3:AD47" si="15">Z3/AC3</f>
        <v>1.1003913328578476</v>
      </c>
      <c r="AE3" s="2">
        <v>388.178</v>
      </c>
      <c r="AF3" s="2">
        <f t="shared" ref="AF3:AF47" si="16">T3/M3</f>
        <v>352.16410256410256</v>
      </c>
      <c r="AG3" s="2">
        <f t="shared" ref="AG3:AG47" si="17">50*Z3*SQRT(3.1416)*(SQRT(N3))^-1</f>
        <v>2.386750672005677</v>
      </c>
      <c r="AH3" s="2">
        <f t="shared" ref="AH3:AH47" si="18">P3/AJ3</f>
        <v>7.5266505668324338E-2</v>
      </c>
      <c r="AI3" s="2">
        <f t="shared" ref="AI3:AI47" si="19">J3*43559.9</f>
        <v>7405183000</v>
      </c>
      <c r="AJ3" s="2">
        <f t="shared" ref="AJ3:AJ47" si="20">J3*1233.48</f>
        <v>209691600</v>
      </c>
      <c r="AK3" s="2">
        <f t="shared" ref="AK3:AK47" si="21">AJ3/10^6</f>
        <v>209.69159999999999</v>
      </c>
      <c r="AL3" s="2" t="s">
        <v>134</v>
      </c>
      <c r="AM3" s="2" t="s">
        <v>135</v>
      </c>
      <c r="AN3" s="2" t="s">
        <v>136</v>
      </c>
      <c r="AO3" s="2" t="s">
        <v>137</v>
      </c>
      <c r="AP3" s="2" t="s">
        <v>138</v>
      </c>
      <c r="AQ3" s="2" t="s">
        <v>139</v>
      </c>
      <c r="AR3" s="2" t="s">
        <v>140</v>
      </c>
      <c r="AS3" s="2">
        <v>3</v>
      </c>
      <c r="AT3" s="2" t="s">
        <v>141</v>
      </c>
      <c r="AU3" s="2" t="s">
        <v>142</v>
      </c>
      <c r="AV3" s="2">
        <v>3</v>
      </c>
      <c r="AW3" s="5">
        <v>99</v>
      </c>
      <c r="AX3" s="2">
        <v>0</v>
      </c>
      <c r="AY3" s="2">
        <v>0</v>
      </c>
      <c r="AZ3" s="5">
        <v>1.1000000000000001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5">
        <v>2.1</v>
      </c>
      <c r="BG3" s="5">
        <v>51.2</v>
      </c>
      <c r="BH3" s="5">
        <v>1.1000000000000001</v>
      </c>
      <c r="BI3" s="5">
        <v>14.7</v>
      </c>
      <c r="BJ3" s="5">
        <v>28.1</v>
      </c>
      <c r="BK3" s="5">
        <v>1.4</v>
      </c>
      <c r="BL3" s="5">
        <v>0.1</v>
      </c>
      <c r="BM3" s="2">
        <v>0</v>
      </c>
      <c r="BN3" s="5">
        <v>0.1</v>
      </c>
      <c r="BO3" s="5">
        <v>23459</v>
      </c>
      <c r="BP3" s="5">
        <v>7672</v>
      </c>
      <c r="BQ3" s="5">
        <v>4</v>
      </c>
      <c r="BR3" s="5">
        <v>1</v>
      </c>
      <c r="BS3" s="5">
        <v>0.05</v>
      </c>
      <c r="BT3" s="5">
        <v>0.02</v>
      </c>
      <c r="BU3" s="5">
        <v>30314</v>
      </c>
      <c r="BV3" s="5">
        <v>6</v>
      </c>
      <c r="BW3" s="5">
        <v>0.06</v>
      </c>
      <c r="BX3" s="5">
        <v>299493</v>
      </c>
      <c r="BY3" s="5">
        <v>26580</v>
      </c>
      <c r="BZ3" s="5">
        <v>56</v>
      </c>
      <c r="CA3" s="5">
        <v>5</v>
      </c>
      <c r="CB3" s="5">
        <v>0.87</v>
      </c>
      <c r="CC3" s="5">
        <v>0.08</v>
      </c>
      <c r="CD3" s="5">
        <v>2</v>
      </c>
      <c r="CE3" s="5">
        <v>1</v>
      </c>
      <c r="CF3" s="5">
        <v>2</v>
      </c>
      <c r="CG3" s="5">
        <v>1</v>
      </c>
      <c r="CH3" s="5">
        <v>24</v>
      </c>
      <c r="CI3" s="5">
        <v>45</v>
      </c>
      <c r="CJ3" s="5">
        <v>40</v>
      </c>
      <c r="CK3" s="5">
        <v>1</v>
      </c>
      <c r="CL3" s="2">
        <v>0</v>
      </c>
      <c r="CM3" s="5">
        <v>13</v>
      </c>
      <c r="CN3" s="5">
        <v>14</v>
      </c>
      <c r="CO3" s="5">
        <v>14</v>
      </c>
      <c r="CP3" s="5">
        <v>43</v>
      </c>
      <c r="CQ3" s="2">
        <v>0</v>
      </c>
      <c r="CR3" s="2">
        <v>0</v>
      </c>
      <c r="CS3" s="5">
        <v>9.6610000000000001E-2</v>
      </c>
      <c r="CT3" s="2">
        <v>0</v>
      </c>
      <c r="CU3" s="2" t="s">
        <v>143</v>
      </c>
    </row>
    <row r="4" spans="1:99" s="2" customFormat="1" x14ac:dyDescent="0.25">
      <c r="A4" s="2" t="s">
        <v>144</v>
      </c>
      <c r="B4" s="2" t="s">
        <v>145</v>
      </c>
      <c r="C4" s="2" t="s">
        <v>146</v>
      </c>
      <c r="D4" s="2">
        <v>1953</v>
      </c>
      <c r="E4" s="2">
        <f t="shared" si="0"/>
        <v>62</v>
      </c>
      <c r="F4" s="2">
        <v>146</v>
      </c>
      <c r="G4" s="2">
        <v>150</v>
      </c>
      <c r="H4" s="2">
        <v>319300</v>
      </c>
      <c r="I4" s="2">
        <v>264700</v>
      </c>
      <c r="J4" s="2">
        <v>29712</v>
      </c>
      <c r="K4" s="2">
        <v>264700</v>
      </c>
      <c r="L4" s="2">
        <f t="shared" si="1"/>
        <v>11530305530</v>
      </c>
      <c r="M4" s="2">
        <v>1396</v>
      </c>
      <c r="N4" s="2">
        <f t="shared" si="2"/>
        <v>60809760</v>
      </c>
      <c r="O4" s="2">
        <f t="shared" si="3"/>
        <v>2.1812499999999999</v>
      </c>
      <c r="P4" s="2">
        <f t="shared" si="4"/>
        <v>5649416.5600000005</v>
      </c>
      <c r="Q4" s="2">
        <f t="shared" si="5"/>
        <v>5.6494165600000006</v>
      </c>
      <c r="R4" s="2">
        <v>1034</v>
      </c>
      <c r="S4" s="2">
        <f t="shared" si="6"/>
        <v>2678.0496599999997</v>
      </c>
      <c r="T4" s="2">
        <f t="shared" si="7"/>
        <v>661760</v>
      </c>
      <c r="U4" s="2">
        <f t="shared" si="8"/>
        <v>28827920000</v>
      </c>
      <c r="V4" s="2">
        <v>44271.598367999999</v>
      </c>
      <c r="W4" s="2">
        <f t="shared" si="9"/>
        <v>13.493983182566399</v>
      </c>
      <c r="X4" s="2">
        <f t="shared" si="10"/>
        <v>8.3847751013089926</v>
      </c>
      <c r="Y4" s="2">
        <f t="shared" si="11"/>
        <v>1.601523281357293</v>
      </c>
      <c r="Z4" s="2">
        <f t="shared" si="12"/>
        <v>189.61274522379301</v>
      </c>
      <c r="AA4" s="2">
        <f t="shared" si="13"/>
        <v>0.36819354133409693</v>
      </c>
      <c r="AB4" s="2">
        <f t="shared" si="14"/>
        <v>3.8961522991190347</v>
      </c>
      <c r="AC4" s="2">
        <v>146</v>
      </c>
      <c r="AD4" s="2">
        <f t="shared" si="15"/>
        <v>1.2987174330396782</v>
      </c>
      <c r="AE4" s="2">
        <v>54.290100000000002</v>
      </c>
      <c r="AF4" s="2">
        <f t="shared" si="16"/>
        <v>474.04011461318049</v>
      </c>
      <c r="AG4" s="2">
        <f t="shared" si="17"/>
        <v>2.1548960733960136</v>
      </c>
      <c r="AH4" s="2">
        <f t="shared" si="18"/>
        <v>0.15414860546034007</v>
      </c>
      <c r="AI4" s="2">
        <f t="shared" si="19"/>
        <v>1294251748.8</v>
      </c>
      <c r="AJ4" s="2">
        <f t="shared" si="20"/>
        <v>36649157.759999998</v>
      </c>
      <c r="AK4" s="2">
        <f t="shared" si="21"/>
        <v>36.649157760000001</v>
      </c>
      <c r="AL4" s="2" t="s">
        <v>147</v>
      </c>
      <c r="AM4" s="2" t="s">
        <v>148</v>
      </c>
      <c r="AN4" s="2" t="s">
        <v>149</v>
      </c>
      <c r="AO4" s="2" t="s">
        <v>150</v>
      </c>
      <c r="AP4" s="2" t="s">
        <v>151</v>
      </c>
      <c r="AQ4" s="2" t="s">
        <v>152</v>
      </c>
      <c r="AR4" s="2" t="s">
        <v>153</v>
      </c>
      <c r="AS4" s="2">
        <v>2</v>
      </c>
      <c r="AT4" s="2" t="s">
        <v>154</v>
      </c>
      <c r="AU4" s="2" t="s">
        <v>155</v>
      </c>
      <c r="AV4" s="2">
        <v>3</v>
      </c>
      <c r="AW4" s="5">
        <v>76</v>
      </c>
      <c r="AX4" s="5">
        <v>24</v>
      </c>
      <c r="AY4" s="2">
        <v>0</v>
      </c>
      <c r="AZ4" s="5">
        <v>0.2</v>
      </c>
      <c r="BA4" s="2">
        <v>0</v>
      </c>
      <c r="BB4" s="2">
        <v>0</v>
      </c>
      <c r="BC4" s="2">
        <v>0</v>
      </c>
      <c r="BD4" s="2">
        <v>0</v>
      </c>
      <c r="BE4" s="5">
        <v>0.1</v>
      </c>
      <c r="BF4" s="5">
        <v>0.1</v>
      </c>
      <c r="BG4" s="5">
        <v>46.7</v>
      </c>
      <c r="BH4" s="5">
        <v>0.4</v>
      </c>
      <c r="BI4" s="5">
        <v>26.9</v>
      </c>
      <c r="BJ4" s="5">
        <v>24.1</v>
      </c>
      <c r="BK4" s="5">
        <v>0.2</v>
      </c>
      <c r="BL4" s="5">
        <v>0.1</v>
      </c>
      <c r="BM4" s="2">
        <v>0</v>
      </c>
      <c r="BN4" s="5">
        <v>1.1000000000000001</v>
      </c>
      <c r="BO4" s="5">
        <v>1226</v>
      </c>
      <c r="BP4" s="5">
        <v>1378</v>
      </c>
      <c r="BQ4" s="2">
        <v>0</v>
      </c>
      <c r="BR4" s="5">
        <v>1</v>
      </c>
      <c r="BS4" s="5">
        <v>0.02</v>
      </c>
      <c r="BT4" s="5">
        <v>0.02</v>
      </c>
      <c r="BU4" s="5">
        <v>3228</v>
      </c>
      <c r="BV4" s="5">
        <v>1</v>
      </c>
      <c r="BW4" s="5">
        <v>0.05</v>
      </c>
      <c r="BX4" s="5">
        <v>61779</v>
      </c>
      <c r="BY4" s="5">
        <v>2917</v>
      </c>
      <c r="BZ4" s="5">
        <v>23</v>
      </c>
      <c r="CA4" s="5">
        <v>1</v>
      </c>
      <c r="CB4" s="5">
        <v>1.29</v>
      </c>
      <c r="CC4" s="5">
        <v>7.0000000000000007E-2</v>
      </c>
      <c r="CD4" s="5">
        <v>7</v>
      </c>
      <c r="CE4" s="5">
        <v>4</v>
      </c>
      <c r="CF4" s="2">
        <v>0</v>
      </c>
      <c r="CG4" s="2">
        <v>0</v>
      </c>
      <c r="CH4" s="5">
        <v>26</v>
      </c>
      <c r="CI4" s="5">
        <v>37</v>
      </c>
      <c r="CJ4" s="5">
        <v>34</v>
      </c>
      <c r="CK4" s="5">
        <v>3</v>
      </c>
      <c r="CL4" s="2">
        <v>0</v>
      </c>
      <c r="CM4" s="5">
        <v>17</v>
      </c>
      <c r="CN4" s="5">
        <v>25</v>
      </c>
      <c r="CO4" s="5">
        <v>9</v>
      </c>
      <c r="CP4" s="5">
        <v>36</v>
      </c>
      <c r="CQ4" s="2">
        <v>0</v>
      </c>
      <c r="CR4" s="2">
        <v>0</v>
      </c>
      <c r="CS4" s="5">
        <v>7.6230000000000006E-2</v>
      </c>
      <c r="CT4" s="2">
        <v>0</v>
      </c>
      <c r="CU4" s="2" t="s">
        <v>143</v>
      </c>
    </row>
    <row r="5" spans="1:99" s="2" customFormat="1" x14ac:dyDescent="0.25">
      <c r="A5" s="2" t="s">
        <v>156</v>
      </c>
      <c r="B5" s="2" t="s">
        <v>157</v>
      </c>
      <c r="C5" s="2" t="s">
        <v>158</v>
      </c>
      <c r="D5" s="2">
        <v>1940</v>
      </c>
      <c r="E5" s="2">
        <f t="shared" si="0"/>
        <v>75</v>
      </c>
      <c r="F5" s="2">
        <v>195</v>
      </c>
      <c r="G5" s="2">
        <v>235</v>
      </c>
      <c r="H5" s="2">
        <v>632000</v>
      </c>
      <c r="I5" s="2">
        <v>709119</v>
      </c>
      <c r="J5" s="2">
        <v>61532</v>
      </c>
      <c r="K5" s="2">
        <v>709119</v>
      </c>
      <c r="L5" s="2">
        <f t="shared" si="1"/>
        <v>30889152728.100002</v>
      </c>
      <c r="M5" s="2">
        <v>2694</v>
      </c>
      <c r="N5" s="2">
        <f t="shared" si="2"/>
        <v>117350640</v>
      </c>
      <c r="O5" s="2">
        <f t="shared" si="3"/>
        <v>4.2093750000000005</v>
      </c>
      <c r="P5" s="2">
        <f t="shared" si="4"/>
        <v>10902240.84</v>
      </c>
      <c r="Q5" s="2">
        <f t="shared" si="5"/>
        <v>10.902240840000001</v>
      </c>
      <c r="R5" s="2">
        <v>7409</v>
      </c>
      <c r="S5" s="2">
        <f t="shared" si="6"/>
        <v>19189.235909999999</v>
      </c>
      <c r="T5" s="2">
        <f t="shared" si="7"/>
        <v>4741760</v>
      </c>
      <c r="U5" s="2">
        <f t="shared" si="8"/>
        <v>206562920000</v>
      </c>
      <c r="V5" s="2">
        <v>486090.11</v>
      </c>
      <c r="W5" s="2">
        <f t="shared" si="9"/>
        <v>148.160265528</v>
      </c>
      <c r="X5" s="2">
        <f t="shared" si="10"/>
        <v>92.062550293339996</v>
      </c>
      <c r="Y5" s="2">
        <f t="shared" si="11"/>
        <v>12.658106722024161</v>
      </c>
      <c r="Z5" s="2">
        <f t="shared" si="12"/>
        <v>263.22099928982067</v>
      </c>
      <c r="AA5" s="2">
        <f t="shared" si="13"/>
        <v>1.9520844600882723</v>
      </c>
      <c r="AB5" s="2">
        <f t="shared" si="14"/>
        <v>4.0495538352280107</v>
      </c>
      <c r="AC5" s="2">
        <v>195</v>
      </c>
      <c r="AD5" s="2">
        <f t="shared" si="15"/>
        <v>1.3498512784093368</v>
      </c>
      <c r="AE5" s="2">
        <v>4.0999999999999996</v>
      </c>
      <c r="AF5" s="2">
        <f t="shared" si="16"/>
        <v>1760.1187824795843</v>
      </c>
      <c r="AG5" s="2">
        <f t="shared" si="17"/>
        <v>2.153392770973467</v>
      </c>
      <c r="AH5" s="2">
        <f t="shared" si="18"/>
        <v>0.14364239189272865</v>
      </c>
      <c r="AI5" s="2">
        <f t="shared" si="19"/>
        <v>2680327766.8000002</v>
      </c>
      <c r="AJ5" s="2">
        <f t="shared" si="20"/>
        <v>75898491.359999999</v>
      </c>
      <c r="AK5" s="2">
        <f t="shared" si="21"/>
        <v>75.898491359999994</v>
      </c>
      <c r="AL5" s="2" t="s">
        <v>159</v>
      </c>
      <c r="AM5" s="2" t="s">
        <v>160</v>
      </c>
      <c r="AN5" s="2" t="s">
        <v>161</v>
      </c>
      <c r="AO5" s="2" t="s">
        <v>162</v>
      </c>
      <c r="AP5" s="2" t="s">
        <v>163</v>
      </c>
      <c r="AQ5" s="2" t="s">
        <v>164</v>
      </c>
      <c r="AR5" s="2" t="s">
        <v>165</v>
      </c>
      <c r="AS5" s="2">
        <v>1</v>
      </c>
      <c r="AT5" s="2" t="s">
        <v>166</v>
      </c>
      <c r="AU5" s="2" t="s">
        <v>167</v>
      </c>
      <c r="AV5" s="2">
        <v>4</v>
      </c>
      <c r="AW5" s="5">
        <v>31</v>
      </c>
      <c r="AX5" s="5">
        <v>69</v>
      </c>
      <c r="AY5" s="2">
        <v>0</v>
      </c>
      <c r="AZ5" s="5">
        <v>0.2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5">
        <v>0.1</v>
      </c>
      <c r="BH5" s="2">
        <v>0</v>
      </c>
      <c r="BI5" s="5">
        <v>8.5</v>
      </c>
      <c r="BJ5" s="5">
        <v>91.3</v>
      </c>
      <c r="BK5" s="2">
        <v>0</v>
      </c>
      <c r="BL5" s="2">
        <v>0</v>
      </c>
      <c r="BM5" s="2">
        <v>0</v>
      </c>
      <c r="BN5" s="2">
        <v>0</v>
      </c>
      <c r="BO5" s="5">
        <v>262</v>
      </c>
      <c r="BP5" s="5">
        <v>188</v>
      </c>
      <c r="BQ5" s="5">
        <v>2</v>
      </c>
      <c r="BR5" s="5">
        <v>1</v>
      </c>
      <c r="BS5" s="5">
        <v>0.1</v>
      </c>
      <c r="BT5" s="5">
        <v>7.0000000000000007E-2</v>
      </c>
      <c r="BU5" s="5">
        <v>507</v>
      </c>
      <c r="BV5" s="5">
        <v>4</v>
      </c>
      <c r="BW5" s="5">
        <v>0.19</v>
      </c>
      <c r="BX5" s="5">
        <v>2910</v>
      </c>
      <c r="BY5" s="5">
        <v>1508</v>
      </c>
      <c r="BZ5" s="5">
        <v>23</v>
      </c>
      <c r="CA5" s="5">
        <v>12</v>
      </c>
      <c r="CB5" s="5">
        <v>0.79</v>
      </c>
      <c r="CC5" s="5">
        <v>0.41</v>
      </c>
      <c r="CD5" s="2">
        <v>0</v>
      </c>
      <c r="CE5" s="2">
        <v>0</v>
      </c>
      <c r="CF5" s="2">
        <v>0</v>
      </c>
      <c r="CG5" s="2">
        <v>0</v>
      </c>
      <c r="CH5" s="5">
        <v>41</v>
      </c>
      <c r="CI5" s="2">
        <v>0</v>
      </c>
      <c r="CJ5" s="2">
        <v>0</v>
      </c>
      <c r="CK5" s="2">
        <v>0</v>
      </c>
      <c r="CL5" s="2">
        <v>0</v>
      </c>
      <c r="CM5" s="5">
        <v>8</v>
      </c>
      <c r="CN5" s="5">
        <v>6</v>
      </c>
      <c r="CO5" s="5">
        <v>51</v>
      </c>
      <c r="CP5" s="5">
        <v>94</v>
      </c>
      <c r="CQ5" s="2">
        <v>0</v>
      </c>
      <c r="CR5" s="2">
        <v>0</v>
      </c>
      <c r="CS5" s="2">
        <v>0</v>
      </c>
      <c r="CT5" s="2">
        <v>0</v>
      </c>
      <c r="CU5" s="2" t="s">
        <v>143</v>
      </c>
    </row>
    <row r="6" spans="1:99" s="2" customFormat="1" x14ac:dyDescent="0.25">
      <c r="A6" s="2" t="s">
        <v>168</v>
      </c>
      <c r="C6" s="2" t="s">
        <v>169</v>
      </c>
      <c r="D6" s="2">
        <v>1920</v>
      </c>
      <c r="E6" s="2">
        <f t="shared" si="0"/>
        <v>95</v>
      </c>
      <c r="F6" s="2">
        <v>108</v>
      </c>
      <c r="G6" s="2">
        <v>137.5</v>
      </c>
      <c r="H6" s="2">
        <v>20200</v>
      </c>
      <c r="I6" s="2">
        <v>30499</v>
      </c>
      <c r="J6" s="2">
        <v>15830</v>
      </c>
      <c r="K6" s="2">
        <v>30499</v>
      </c>
      <c r="L6" s="2">
        <f t="shared" si="1"/>
        <v>1328533390.1000001</v>
      </c>
      <c r="M6" s="2">
        <v>416</v>
      </c>
      <c r="N6" s="2">
        <f t="shared" si="2"/>
        <v>18120960</v>
      </c>
      <c r="O6" s="2">
        <f t="shared" si="3"/>
        <v>0.65</v>
      </c>
      <c r="P6" s="2">
        <f t="shared" si="4"/>
        <v>1683493.76</v>
      </c>
      <c r="Q6" s="2">
        <f t="shared" si="5"/>
        <v>1.6834937600000002</v>
      </c>
      <c r="R6" s="2">
        <v>55</v>
      </c>
      <c r="S6" s="2">
        <f t="shared" si="6"/>
        <v>142.44944999999998</v>
      </c>
      <c r="T6" s="2">
        <f t="shared" si="7"/>
        <v>35200</v>
      </c>
      <c r="U6" s="2">
        <f t="shared" si="8"/>
        <v>1533400000</v>
      </c>
      <c r="V6" s="2">
        <v>24102.333412</v>
      </c>
      <c r="W6" s="2">
        <f t="shared" si="9"/>
        <v>7.3463912239775997</v>
      </c>
      <c r="X6" s="2">
        <f t="shared" si="10"/>
        <v>4.5648373342323278</v>
      </c>
      <c r="Y6" s="2">
        <f t="shared" si="11"/>
        <v>1.5972142938933365</v>
      </c>
      <c r="Z6" s="2">
        <f t="shared" si="12"/>
        <v>73.314735538293789</v>
      </c>
      <c r="AA6" s="2">
        <f t="shared" si="13"/>
        <v>0.37623658651654224</v>
      </c>
      <c r="AB6" s="2">
        <f t="shared" si="14"/>
        <v>2.0365204316192718</v>
      </c>
      <c r="AC6" s="2">
        <v>108</v>
      </c>
      <c r="AD6" s="2">
        <f t="shared" si="15"/>
        <v>0.67884014387309066</v>
      </c>
      <c r="AE6" s="2" t="s">
        <v>135</v>
      </c>
      <c r="AF6" s="2">
        <f t="shared" si="16"/>
        <v>84.615384615384613</v>
      </c>
      <c r="AG6" s="2">
        <f t="shared" si="17"/>
        <v>1.5263218448682545</v>
      </c>
      <c r="AH6" s="2">
        <f t="shared" si="18"/>
        <v>8.6218107145859008E-2</v>
      </c>
      <c r="AI6" s="2">
        <f t="shared" si="19"/>
        <v>689553217</v>
      </c>
      <c r="AJ6" s="2">
        <f t="shared" si="20"/>
        <v>19525988.399999999</v>
      </c>
      <c r="AK6" s="2">
        <f t="shared" si="21"/>
        <v>19.525988399999999</v>
      </c>
      <c r="AL6" s="2" t="s">
        <v>170</v>
      </c>
      <c r="AM6" s="2" t="s">
        <v>171</v>
      </c>
      <c r="AN6" s="2" t="s">
        <v>172</v>
      </c>
      <c r="AO6" s="2" t="s">
        <v>173</v>
      </c>
      <c r="AP6" s="2" t="s">
        <v>174</v>
      </c>
      <c r="AQ6" s="2" t="s">
        <v>175</v>
      </c>
      <c r="AR6" s="2" t="s">
        <v>135</v>
      </c>
      <c r="AS6" s="2">
        <v>1</v>
      </c>
      <c r="AT6" s="2" t="s">
        <v>176</v>
      </c>
      <c r="AU6" s="2" t="s">
        <v>177</v>
      </c>
      <c r="AV6" s="2">
        <v>2</v>
      </c>
      <c r="AW6" s="5">
        <v>100</v>
      </c>
      <c r="AX6" s="2">
        <v>0</v>
      </c>
      <c r="AY6" s="2">
        <v>0</v>
      </c>
      <c r="AZ6" s="5">
        <v>0.6</v>
      </c>
      <c r="BA6" s="2">
        <v>0</v>
      </c>
      <c r="BB6" s="2">
        <v>0</v>
      </c>
      <c r="BC6" s="2">
        <v>0</v>
      </c>
      <c r="BD6" s="2">
        <v>0</v>
      </c>
      <c r="BE6" s="5">
        <v>0.1</v>
      </c>
      <c r="BF6" s="5">
        <v>5.2</v>
      </c>
      <c r="BG6" s="5">
        <v>54.7</v>
      </c>
      <c r="BH6" s="5">
        <v>4.5</v>
      </c>
      <c r="BI6" s="5">
        <v>15.6</v>
      </c>
      <c r="BJ6" s="5">
        <v>19.2</v>
      </c>
      <c r="BK6" s="5">
        <v>0.1</v>
      </c>
      <c r="BL6" s="2">
        <v>0</v>
      </c>
      <c r="BM6" s="2">
        <v>0</v>
      </c>
      <c r="BN6" s="2">
        <v>0</v>
      </c>
      <c r="BO6" s="5">
        <v>3274</v>
      </c>
      <c r="BP6" s="5">
        <v>579</v>
      </c>
      <c r="BQ6" s="5">
        <v>18</v>
      </c>
      <c r="BR6" s="5">
        <v>3</v>
      </c>
      <c r="BS6" s="5">
        <v>0.22</v>
      </c>
      <c r="BT6" s="5">
        <v>0.04</v>
      </c>
      <c r="BU6" s="5">
        <v>4189</v>
      </c>
      <c r="BV6" s="5">
        <v>23</v>
      </c>
      <c r="BW6" s="5">
        <v>0.28000000000000003</v>
      </c>
      <c r="BX6" s="5">
        <v>21478</v>
      </c>
      <c r="BY6" s="5">
        <v>2716</v>
      </c>
      <c r="BZ6" s="5">
        <v>115</v>
      </c>
      <c r="CA6" s="5">
        <v>15</v>
      </c>
      <c r="CB6" s="5">
        <v>239.57</v>
      </c>
      <c r="CC6" s="5">
        <v>32.159999999999997</v>
      </c>
      <c r="CD6" s="5">
        <v>1</v>
      </c>
      <c r="CE6" s="2">
        <v>0</v>
      </c>
      <c r="CF6" s="2">
        <v>0</v>
      </c>
      <c r="CG6" s="2">
        <v>0</v>
      </c>
      <c r="CH6" s="5">
        <v>19</v>
      </c>
      <c r="CI6" s="5">
        <v>57</v>
      </c>
      <c r="CJ6" s="5">
        <v>52</v>
      </c>
      <c r="CK6" s="2">
        <v>0</v>
      </c>
      <c r="CL6" s="2">
        <v>0</v>
      </c>
      <c r="CM6" s="5">
        <v>13</v>
      </c>
      <c r="CN6" s="5">
        <v>16</v>
      </c>
      <c r="CO6" s="5">
        <v>9</v>
      </c>
      <c r="CP6" s="5">
        <v>32</v>
      </c>
      <c r="CQ6" s="2">
        <v>0</v>
      </c>
      <c r="CR6" s="2">
        <v>0</v>
      </c>
      <c r="CS6" s="2">
        <v>0</v>
      </c>
      <c r="CT6" s="2">
        <v>0</v>
      </c>
      <c r="CU6" s="2" t="s">
        <v>143</v>
      </c>
    </row>
    <row r="7" spans="1:99" s="2" customFormat="1" x14ac:dyDescent="0.25">
      <c r="A7" s="2" t="s">
        <v>178</v>
      </c>
      <c r="C7" s="2" t="s">
        <v>179</v>
      </c>
      <c r="D7" s="2">
        <v>1962</v>
      </c>
      <c r="E7" s="2">
        <f t="shared" si="0"/>
        <v>53</v>
      </c>
      <c r="F7" s="2">
        <v>382</v>
      </c>
      <c r="G7" s="2">
        <v>402</v>
      </c>
      <c r="H7" s="2">
        <v>34000</v>
      </c>
      <c r="I7" s="2">
        <v>1986600</v>
      </c>
      <c r="J7" s="2">
        <v>1708600</v>
      </c>
      <c r="K7" s="2">
        <v>1986600</v>
      </c>
      <c r="L7" s="2">
        <f t="shared" si="1"/>
        <v>86536097340</v>
      </c>
      <c r="M7" s="2">
        <v>15610</v>
      </c>
      <c r="N7" s="2">
        <f t="shared" si="2"/>
        <v>679971600</v>
      </c>
      <c r="O7" s="2">
        <f t="shared" si="3"/>
        <v>24.390625</v>
      </c>
      <c r="P7" s="2">
        <f t="shared" si="4"/>
        <v>63171484.600000001</v>
      </c>
      <c r="Q7" s="2">
        <f t="shared" si="5"/>
        <v>63.171484600000007</v>
      </c>
      <c r="R7" s="2">
        <v>3190</v>
      </c>
      <c r="S7" s="2">
        <f t="shared" si="6"/>
        <v>8262.0680999999986</v>
      </c>
      <c r="T7" s="2">
        <f t="shared" si="7"/>
        <v>2041600</v>
      </c>
      <c r="U7" s="2">
        <f t="shared" si="8"/>
        <v>88937200000</v>
      </c>
      <c r="V7" s="2">
        <v>1002648.5394</v>
      </c>
      <c r="W7" s="2">
        <f t="shared" si="9"/>
        <v>305.60727480911999</v>
      </c>
      <c r="X7" s="2">
        <f t="shared" si="10"/>
        <v>189.89561747112361</v>
      </c>
      <c r="Y7" s="2">
        <f t="shared" si="11"/>
        <v>10.846710216800648</v>
      </c>
      <c r="Z7" s="2">
        <f t="shared" si="12"/>
        <v>127.26428183177062</v>
      </c>
      <c r="AA7" s="2">
        <f t="shared" si="13"/>
        <v>0.14500773668517039</v>
      </c>
      <c r="AB7" s="2">
        <f t="shared" si="14"/>
        <v>0.99945771072071166</v>
      </c>
      <c r="AC7" s="2">
        <v>382</v>
      </c>
      <c r="AD7" s="2">
        <f t="shared" si="15"/>
        <v>0.3331525702402372</v>
      </c>
      <c r="AE7" s="2">
        <v>84.6</v>
      </c>
      <c r="AF7" s="2">
        <f t="shared" si="16"/>
        <v>130.78795643818066</v>
      </c>
      <c r="AG7" s="2">
        <f t="shared" si="17"/>
        <v>0.43252039651840934</v>
      </c>
      <c r="AH7" s="2">
        <f t="shared" si="18"/>
        <v>2.997426684495513E-2</v>
      </c>
      <c r="AI7" s="2">
        <f t="shared" si="19"/>
        <v>74426445140</v>
      </c>
      <c r="AJ7" s="2">
        <f t="shared" si="20"/>
        <v>2107523928</v>
      </c>
      <c r="AK7" s="2">
        <f t="shared" si="21"/>
        <v>2107.5239280000001</v>
      </c>
      <c r="AL7" s="2" t="s">
        <v>180</v>
      </c>
      <c r="AM7" s="2" t="s">
        <v>181</v>
      </c>
      <c r="AN7" s="2" t="s">
        <v>182</v>
      </c>
      <c r="AO7" s="2" t="s">
        <v>183</v>
      </c>
      <c r="AP7" s="2" t="s">
        <v>184</v>
      </c>
      <c r="AQ7" s="2" t="s">
        <v>185</v>
      </c>
      <c r="AR7" s="2" t="s">
        <v>186</v>
      </c>
      <c r="AS7" s="2">
        <v>1</v>
      </c>
      <c r="AT7" s="2" t="s">
        <v>187</v>
      </c>
      <c r="AU7" s="2" t="s">
        <v>188</v>
      </c>
      <c r="AV7" s="2">
        <v>3</v>
      </c>
      <c r="AW7" s="5">
        <v>100</v>
      </c>
      <c r="AX7" s="2">
        <v>0</v>
      </c>
      <c r="AY7" s="2">
        <v>0</v>
      </c>
      <c r="AZ7" s="5">
        <v>0.9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5">
        <v>1.9</v>
      </c>
      <c r="BG7" s="5">
        <v>28.1</v>
      </c>
      <c r="BH7" s="5">
        <v>11</v>
      </c>
      <c r="BI7" s="5">
        <v>49.6</v>
      </c>
      <c r="BJ7" s="5">
        <v>8.4</v>
      </c>
      <c r="BK7" s="2">
        <v>0</v>
      </c>
      <c r="BL7" s="2">
        <v>0</v>
      </c>
      <c r="BM7" s="2">
        <v>0</v>
      </c>
      <c r="BN7" s="2">
        <v>0</v>
      </c>
      <c r="BO7" s="5">
        <v>7463</v>
      </c>
      <c r="BP7" s="5">
        <v>1603</v>
      </c>
      <c r="BQ7" s="5">
        <v>19</v>
      </c>
      <c r="BR7" s="5">
        <v>4</v>
      </c>
      <c r="BS7" s="5">
        <v>0.14000000000000001</v>
      </c>
      <c r="BT7" s="5">
        <v>0.03</v>
      </c>
      <c r="BU7" s="5">
        <v>9755</v>
      </c>
      <c r="BV7" s="5">
        <v>25</v>
      </c>
      <c r="BW7" s="5">
        <v>0.19</v>
      </c>
      <c r="BX7" s="5">
        <v>29337</v>
      </c>
      <c r="BY7" s="5">
        <v>4955</v>
      </c>
      <c r="BZ7" s="5">
        <v>75</v>
      </c>
      <c r="CA7" s="5">
        <v>13</v>
      </c>
      <c r="CB7" s="5">
        <v>0.39</v>
      </c>
      <c r="CC7" s="5">
        <v>7.0000000000000007E-2</v>
      </c>
      <c r="CD7" s="2">
        <v>0</v>
      </c>
      <c r="CE7" s="2">
        <v>0</v>
      </c>
      <c r="CF7" s="2">
        <v>0</v>
      </c>
      <c r="CG7" s="2">
        <v>0</v>
      </c>
      <c r="CH7" s="5">
        <v>27</v>
      </c>
      <c r="CI7" s="5">
        <v>32</v>
      </c>
      <c r="CJ7" s="5">
        <v>33</v>
      </c>
      <c r="CK7" s="2">
        <v>0</v>
      </c>
      <c r="CL7" s="2">
        <v>0</v>
      </c>
      <c r="CM7" s="5">
        <v>37</v>
      </c>
      <c r="CN7" s="5">
        <v>53</v>
      </c>
      <c r="CO7" s="5">
        <v>4</v>
      </c>
      <c r="CP7" s="5">
        <v>14</v>
      </c>
      <c r="CQ7" s="2">
        <v>0</v>
      </c>
      <c r="CR7" s="2">
        <v>0</v>
      </c>
      <c r="CS7" s="2">
        <v>0</v>
      </c>
      <c r="CT7" s="2">
        <v>0</v>
      </c>
      <c r="CU7" s="2" t="s">
        <v>143</v>
      </c>
    </row>
    <row r="8" spans="1:99" s="2" customFormat="1" x14ac:dyDescent="0.25">
      <c r="A8" s="2" t="s">
        <v>189</v>
      </c>
      <c r="C8" s="2" t="s">
        <v>190</v>
      </c>
      <c r="D8" s="2">
        <v>1970</v>
      </c>
      <c r="E8" s="2">
        <f t="shared" si="0"/>
        <v>45</v>
      </c>
      <c r="F8" s="2">
        <v>254</v>
      </c>
      <c r="G8" s="2">
        <v>269</v>
      </c>
      <c r="H8" s="2">
        <v>660</v>
      </c>
      <c r="I8" s="2">
        <v>429646</v>
      </c>
      <c r="J8" s="2">
        <v>401317</v>
      </c>
      <c r="K8" s="2">
        <v>429646</v>
      </c>
      <c r="L8" s="2">
        <f t="shared" si="1"/>
        <v>18715336795.400002</v>
      </c>
      <c r="M8" s="2">
        <v>5905</v>
      </c>
      <c r="N8" s="2">
        <f t="shared" si="2"/>
        <v>257221800</v>
      </c>
      <c r="O8" s="2">
        <f t="shared" si="3"/>
        <v>9.2265625</v>
      </c>
      <c r="P8" s="2">
        <f t="shared" si="4"/>
        <v>23896708.300000001</v>
      </c>
      <c r="Q8" s="2">
        <f t="shared" si="5"/>
        <v>23.8967083</v>
      </c>
      <c r="R8" s="2">
        <v>193</v>
      </c>
      <c r="S8" s="2">
        <f t="shared" si="6"/>
        <v>499.86806999999993</v>
      </c>
      <c r="T8" s="2">
        <f t="shared" si="7"/>
        <v>123520</v>
      </c>
      <c r="U8" s="2">
        <f t="shared" si="8"/>
        <v>5380840000</v>
      </c>
      <c r="V8" s="2">
        <v>183605.23014999999</v>
      </c>
      <c r="W8" s="2">
        <f t="shared" si="9"/>
        <v>55.962874149719994</v>
      </c>
      <c r="X8" s="2">
        <f t="shared" si="10"/>
        <v>34.7737289590291</v>
      </c>
      <c r="Y8" s="2">
        <f t="shared" si="11"/>
        <v>3.2294298927990481</v>
      </c>
      <c r="Z8" s="2">
        <f t="shared" si="12"/>
        <v>72.759528140305378</v>
      </c>
      <c r="AA8" s="2">
        <f t="shared" si="13"/>
        <v>0.11305254455760443</v>
      </c>
      <c r="AB8" s="2">
        <f t="shared" si="14"/>
        <v>0.859364505594158</v>
      </c>
      <c r="AC8" s="2">
        <v>254</v>
      </c>
      <c r="AD8" s="2">
        <f t="shared" si="15"/>
        <v>0.28645483519805265</v>
      </c>
      <c r="AE8" s="2" t="s">
        <v>135</v>
      </c>
      <c r="AF8" s="2">
        <f t="shared" si="16"/>
        <v>20.917866215071975</v>
      </c>
      <c r="AG8" s="2">
        <f t="shared" si="17"/>
        <v>0.40205126774372157</v>
      </c>
      <c r="AH8" s="2">
        <f t="shared" si="18"/>
        <v>4.8274569898575218E-2</v>
      </c>
      <c r="AI8" s="2">
        <f t="shared" si="19"/>
        <v>17481328388.299999</v>
      </c>
      <c r="AJ8" s="2">
        <f t="shared" si="20"/>
        <v>495016493.16000003</v>
      </c>
      <c r="AK8" s="2">
        <f t="shared" si="21"/>
        <v>495.01649316000004</v>
      </c>
      <c r="AL8" s="2" t="s">
        <v>191</v>
      </c>
      <c r="AM8" s="2" t="s">
        <v>135</v>
      </c>
      <c r="AN8" s="2" t="s">
        <v>192</v>
      </c>
      <c r="AO8" s="2" t="s">
        <v>193</v>
      </c>
      <c r="AP8" s="2" t="s">
        <v>135</v>
      </c>
      <c r="AQ8" s="2" t="s">
        <v>135</v>
      </c>
      <c r="AR8" s="2" t="s">
        <v>135</v>
      </c>
      <c r="AS8" s="2">
        <v>0</v>
      </c>
      <c r="AT8" s="2" t="s">
        <v>135</v>
      </c>
      <c r="AU8" s="2" t="s">
        <v>135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 t="s">
        <v>143</v>
      </c>
    </row>
    <row r="9" spans="1:99" s="2" customFormat="1" x14ac:dyDescent="0.25">
      <c r="A9" s="2" t="s">
        <v>194</v>
      </c>
      <c r="C9" s="2" t="s">
        <v>195</v>
      </c>
      <c r="D9" s="2">
        <v>1955</v>
      </c>
      <c r="E9" s="2">
        <f t="shared" si="0"/>
        <v>60</v>
      </c>
      <c r="F9" s="2">
        <v>0</v>
      </c>
      <c r="G9" s="2">
        <v>43</v>
      </c>
      <c r="H9" s="2">
        <v>1700</v>
      </c>
      <c r="I9" s="2">
        <v>16074</v>
      </c>
      <c r="J9" s="2">
        <v>0</v>
      </c>
      <c r="K9" s="2">
        <v>16074</v>
      </c>
      <c r="L9" s="2">
        <f t="shared" si="1"/>
        <v>700181832.60000002</v>
      </c>
      <c r="M9" s="2">
        <v>919.32268237999995</v>
      </c>
      <c r="N9" s="2">
        <f t="shared" si="2"/>
        <v>40045696.044472799</v>
      </c>
      <c r="O9" s="2">
        <f t="shared" si="3"/>
        <v>1.4364416912187501</v>
      </c>
      <c r="P9" s="2">
        <f t="shared" si="4"/>
        <v>3720370.1904163267</v>
      </c>
      <c r="Q9" s="2">
        <f t="shared" si="5"/>
        <v>3.7203701904163267</v>
      </c>
      <c r="R9" s="2">
        <v>0</v>
      </c>
      <c r="S9" s="2">
        <f t="shared" si="6"/>
        <v>0</v>
      </c>
      <c r="T9" s="2">
        <f t="shared" si="7"/>
        <v>0</v>
      </c>
      <c r="U9" s="2">
        <f t="shared" si="8"/>
        <v>0</v>
      </c>
      <c r="V9" s="2">
        <v>36081.913821000002</v>
      </c>
      <c r="W9" s="2">
        <f t="shared" si="9"/>
        <v>10.9977673326408</v>
      </c>
      <c r="X9" s="2">
        <f t="shared" si="10"/>
        <v>6.8336979862144744</v>
      </c>
      <c r="Y9" s="2">
        <f t="shared" si="11"/>
        <v>1.6084454657261784</v>
      </c>
      <c r="Z9" s="2">
        <f t="shared" si="12"/>
        <v>17.484571421168763</v>
      </c>
      <c r="AA9" s="2" t="e">
        <f t="shared" si="13"/>
        <v>#DIV/0!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 t="s">
        <v>135</v>
      </c>
      <c r="AF9" s="2">
        <f t="shared" si="16"/>
        <v>0</v>
      </c>
      <c r="AG9" s="2">
        <f t="shared" si="17"/>
        <v>0.2448626338063159</v>
      </c>
      <c r="AH9" s="2" t="e">
        <f t="shared" si="18"/>
        <v>#DIV/0!</v>
      </c>
      <c r="AI9" s="2">
        <f t="shared" si="19"/>
        <v>0</v>
      </c>
      <c r="AJ9" s="2">
        <f t="shared" si="20"/>
        <v>0</v>
      </c>
      <c r="AK9" s="2">
        <f t="shared" si="21"/>
        <v>0</v>
      </c>
      <c r="AL9" s="2" t="s">
        <v>196</v>
      </c>
      <c r="AM9" s="2" t="s">
        <v>197</v>
      </c>
      <c r="AN9" s="2" t="s">
        <v>198</v>
      </c>
      <c r="AO9" s="2" t="s">
        <v>199</v>
      </c>
      <c r="AP9" s="2" t="s">
        <v>135</v>
      </c>
      <c r="AQ9" s="2" t="s">
        <v>135</v>
      </c>
      <c r="AR9" s="2" t="s">
        <v>135</v>
      </c>
      <c r="AS9" s="2">
        <v>0</v>
      </c>
      <c r="AT9" s="2" t="s">
        <v>135</v>
      </c>
      <c r="AU9" s="2" t="s">
        <v>135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200</v>
      </c>
    </row>
    <row r="10" spans="1:99" s="2" customFormat="1" x14ac:dyDescent="0.25">
      <c r="A10" s="2" t="s">
        <v>201</v>
      </c>
      <c r="C10" s="2" t="s">
        <v>202</v>
      </c>
      <c r="D10" s="2">
        <v>1955</v>
      </c>
      <c r="E10" s="2">
        <f t="shared" si="0"/>
        <v>60</v>
      </c>
      <c r="F10" s="2">
        <v>0</v>
      </c>
      <c r="G10" s="2">
        <v>41</v>
      </c>
      <c r="H10" s="2">
        <v>6785</v>
      </c>
      <c r="I10" s="2">
        <v>4951</v>
      </c>
      <c r="J10" s="2">
        <v>0</v>
      </c>
      <c r="K10" s="2">
        <v>4951</v>
      </c>
      <c r="L10" s="2">
        <f t="shared" si="1"/>
        <v>215665064.90000001</v>
      </c>
      <c r="M10" s="2">
        <v>307.49022953999997</v>
      </c>
      <c r="N10" s="2">
        <f t="shared" si="2"/>
        <v>13394274.398762399</v>
      </c>
      <c r="O10" s="2">
        <f t="shared" si="3"/>
        <v>0.48045348365624996</v>
      </c>
      <c r="P10" s="2">
        <f t="shared" si="4"/>
        <v>1244369.9103162442</v>
      </c>
      <c r="Q10" s="2">
        <f t="shared" si="5"/>
        <v>1.2443699103162444</v>
      </c>
      <c r="R10" s="2">
        <v>0</v>
      </c>
      <c r="S10" s="2">
        <f t="shared" si="6"/>
        <v>0</v>
      </c>
      <c r="T10" s="2">
        <f t="shared" si="7"/>
        <v>0</v>
      </c>
      <c r="U10" s="2">
        <f t="shared" si="8"/>
        <v>0</v>
      </c>
      <c r="V10" s="2">
        <v>13786.660529999999</v>
      </c>
      <c r="W10" s="2">
        <f t="shared" si="9"/>
        <v>4.2021741295439998</v>
      </c>
      <c r="X10" s="2">
        <f t="shared" si="10"/>
        <v>2.6111107844188202</v>
      </c>
      <c r="Y10" s="2">
        <f t="shared" si="11"/>
        <v>1.0626596376492132</v>
      </c>
      <c r="Z10" s="2">
        <f t="shared" si="12"/>
        <v>16.101287645706808</v>
      </c>
      <c r="AA10" s="2" t="e">
        <f t="shared" si="13"/>
        <v>#DIV/0!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 t="s">
        <v>135</v>
      </c>
      <c r="AF10" s="2">
        <f t="shared" si="16"/>
        <v>0</v>
      </c>
      <c r="AG10" s="2">
        <f t="shared" si="17"/>
        <v>0.38989391853602079</v>
      </c>
      <c r="AH10" s="2" t="e">
        <f t="shared" si="18"/>
        <v>#DIV/0!</v>
      </c>
      <c r="AI10" s="2">
        <f t="shared" si="19"/>
        <v>0</v>
      </c>
      <c r="AJ10" s="2">
        <f t="shared" si="20"/>
        <v>0</v>
      </c>
      <c r="AK10" s="2">
        <f t="shared" si="21"/>
        <v>0</v>
      </c>
      <c r="AL10" s="2" t="s">
        <v>203</v>
      </c>
      <c r="AM10" s="2" t="s">
        <v>204</v>
      </c>
      <c r="AN10" s="2" t="s">
        <v>205</v>
      </c>
      <c r="AO10" s="2" t="s">
        <v>206</v>
      </c>
      <c r="AP10" s="2" t="s">
        <v>135</v>
      </c>
      <c r="AQ10" s="2" t="s">
        <v>135</v>
      </c>
      <c r="AR10" s="2" t="s">
        <v>135</v>
      </c>
      <c r="AS10" s="2">
        <v>0</v>
      </c>
      <c r="AT10" s="2" t="s">
        <v>135</v>
      </c>
      <c r="AU10" s="2" t="s">
        <v>135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200</v>
      </c>
    </row>
    <row r="11" spans="1:99" s="2" customFormat="1" x14ac:dyDescent="0.25">
      <c r="A11" s="2" t="s">
        <v>207</v>
      </c>
      <c r="C11" s="2" t="s">
        <v>208</v>
      </c>
      <c r="D11" s="2">
        <v>1915</v>
      </c>
      <c r="E11" s="2">
        <f t="shared" si="0"/>
        <v>100</v>
      </c>
      <c r="F11" s="2">
        <v>197</v>
      </c>
      <c r="G11" s="2">
        <v>301</v>
      </c>
      <c r="H11" s="2">
        <v>47500</v>
      </c>
      <c r="I11" s="2">
        <v>2593255</v>
      </c>
      <c r="J11" s="2">
        <v>2065010</v>
      </c>
      <c r="K11" s="2">
        <v>2593255</v>
      </c>
      <c r="L11" s="2">
        <f t="shared" si="1"/>
        <v>112961928474.5</v>
      </c>
      <c r="M11" s="2">
        <v>36643</v>
      </c>
      <c r="N11" s="2">
        <f t="shared" si="2"/>
        <v>1596169080</v>
      </c>
      <c r="O11" s="2">
        <f t="shared" si="3"/>
        <v>57.254687500000003</v>
      </c>
      <c r="P11" s="2">
        <f t="shared" si="4"/>
        <v>148289090.98000002</v>
      </c>
      <c r="Q11" s="2">
        <f t="shared" si="5"/>
        <v>148.28909098</v>
      </c>
      <c r="R11" s="2">
        <v>28900</v>
      </c>
      <c r="S11" s="2">
        <f t="shared" si="6"/>
        <v>74850.710999999996</v>
      </c>
      <c r="T11" s="2">
        <f t="shared" si="7"/>
        <v>18496000</v>
      </c>
      <c r="U11" s="2">
        <f t="shared" si="8"/>
        <v>805732000000</v>
      </c>
      <c r="V11" s="2">
        <v>433156.51397999999</v>
      </c>
      <c r="W11" s="2">
        <f t="shared" si="9"/>
        <v>132.02610546110398</v>
      </c>
      <c r="X11" s="2">
        <f t="shared" si="10"/>
        <v>82.037244808728119</v>
      </c>
      <c r="Y11" s="2">
        <f t="shared" si="11"/>
        <v>3.0584409663867027</v>
      </c>
      <c r="Z11" s="2">
        <f t="shared" si="12"/>
        <v>70.770653240883476</v>
      </c>
      <c r="AA11" s="2">
        <f t="shared" si="13"/>
        <v>5.183290399335528E-2</v>
      </c>
      <c r="AB11" s="2">
        <f t="shared" si="14"/>
        <v>1.0777256838713221</v>
      </c>
      <c r="AC11" s="2">
        <v>197</v>
      </c>
      <c r="AD11" s="2">
        <f t="shared" si="15"/>
        <v>0.35924189462377398</v>
      </c>
      <c r="AE11" s="2">
        <v>966.46500000000003</v>
      </c>
      <c r="AF11" s="2">
        <f t="shared" si="16"/>
        <v>504.76216466992332</v>
      </c>
      <c r="AG11" s="2">
        <f t="shared" si="17"/>
        <v>0.15698537905403712</v>
      </c>
      <c r="AH11" s="2">
        <f t="shared" si="18"/>
        <v>5.8217684973618372E-2</v>
      </c>
      <c r="AI11" s="2">
        <f t="shared" si="19"/>
        <v>89951629099</v>
      </c>
      <c r="AJ11" s="2">
        <f t="shared" si="20"/>
        <v>2547148534.8000002</v>
      </c>
      <c r="AK11" s="2">
        <f t="shared" si="21"/>
        <v>2547.1485348000001</v>
      </c>
      <c r="AL11" s="2" t="s">
        <v>209</v>
      </c>
      <c r="AM11" s="2" t="s">
        <v>210</v>
      </c>
      <c r="AN11" s="2" t="s">
        <v>211</v>
      </c>
      <c r="AO11" s="2" t="s">
        <v>212</v>
      </c>
      <c r="AP11" s="2" t="s">
        <v>213</v>
      </c>
      <c r="AQ11" s="2" t="s">
        <v>214</v>
      </c>
      <c r="AR11" s="2" t="s">
        <v>215</v>
      </c>
      <c r="AS11" s="2">
        <v>5</v>
      </c>
      <c r="AT11" s="2" t="s">
        <v>216</v>
      </c>
      <c r="AU11" s="2" t="s">
        <v>217</v>
      </c>
      <c r="AV11" s="2">
        <v>3</v>
      </c>
      <c r="AW11" s="5">
        <v>76</v>
      </c>
      <c r="AX11" s="5">
        <v>21</v>
      </c>
      <c r="AY11" s="5">
        <v>2</v>
      </c>
      <c r="AZ11" s="5">
        <v>0.5</v>
      </c>
      <c r="BA11" s="5">
        <v>0.2</v>
      </c>
      <c r="BB11" s="2">
        <v>0</v>
      </c>
      <c r="BC11" s="5">
        <v>0.4</v>
      </c>
      <c r="BD11" s="2">
        <v>0</v>
      </c>
      <c r="BE11" s="5">
        <v>0.3</v>
      </c>
      <c r="BF11" s="5">
        <v>1</v>
      </c>
      <c r="BG11" s="5">
        <v>26.4</v>
      </c>
      <c r="BH11" s="5">
        <v>0.3</v>
      </c>
      <c r="BI11" s="5">
        <v>35</v>
      </c>
      <c r="BJ11" s="5">
        <v>31.7</v>
      </c>
      <c r="BK11" s="5">
        <v>1.3</v>
      </c>
      <c r="BL11" s="5">
        <v>0.7</v>
      </c>
      <c r="BM11" s="2">
        <v>0</v>
      </c>
      <c r="BN11" s="5">
        <v>2.2999999999999998</v>
      </c>
      <c r="BO11" s="5">
        <v>5542</v>
      </c>
      <c r="BP11" s="5">
        <v>13368</v>
      </c>
      <c r="BQ11" s="2">
        <v>0</v>
      </c>
      <c r="BR11" s="2">
        <v>0</v>
      </c>
      <c r="BS11" s="2">
        <v>0</v>
      </c>
      <c r="BT11" s="2">
        <v>0</v>
      </c>
      <c r="BU11" s="5">
        <v>17233</v>
      </c>
      <c r="BV11" s="2">
        <v>0</v>
      </c>
      <c r="BW11" s="2">
        <v>0</v>
      </c>
      <c r="BX11" s="5">
        <v>1965370</v>
      </c>
      <c r="BY11" s="5">
        <v>219880</v>
      </c>
      <c r="BZ11" s="5">
        <v>27</v>
      </c>
      <c r="CA11" s="5">
        <v>3</v>
      </c>
      <c r="CB11" s="5">
        <v>2.2999999999999998</v>
      </c>
      <c r="CC11" s="5">
        <v>0.28000000000000003</v>
      </c>
      <c r="CD11" s="5">
        <v>53</v>
      </c>
      <c r="CE11" s="5">
        <v>33</v>
      </c>
      <c r="CF11" s="5">
        <v>2</v>
      </c>
      <c r="CG11" s="5">
        <v>3</v>
      </c>
      <c r="CH11" s="5">
        <v>13</v>
      </c>
      <c r="CI11" s="5">
        <v>9</v>
      </c>
      <c r="CJ11" s="5">
        <v>8</v>
      </c>
      <c r="CK11" s="5">
        <v>3</v>
      </c>
      <c r="CL11" s="2">
        <v>0</v>
      </c>
      <c r="CM11" s="5">
        <v>13</v>
      </c>
      <c r="CN11" s="5">
        <v>26</v>
      </c>
      <c r="CO11" s="5">
        <v>7</v>
      </c>
      <c r="CP11" s="5">
        <v>29</v>
      </c>
      <c r="CQ11" s="2">
        <v>0</v>
      </c>
      <c r="CR11" s="5">
        <v>1</v>
      </c>
      <c r="CS11" s="5">
        <v>0.22755</v>
      </c>
      <c r="CT11" s="5">
        <v>2.1749999999999999E-2</v>
      </c>
      <c r="CU11" s="2" t="s">
        <v>143</v>
      </c>
    </row>
    <row r="12" spans="1:99" s="2" customFormat="1" x14ac:dyDescent="0.25">
      <c r="A12" s="2" t="s">
        <v>218</v>
      </c>
      <c r="C12" s="2" t="s">
        <v>219</v>
      </c>
      <c r="D12" s="2">
        <v>1936</v>
      </c>
      <c r="E12" s="2">
        <f t="shared" si="0"/>
        <v>79</v>
      </c>
      <c r="F12" s="2">
        <v>130</v>
      </c>
      <c r="G12" s="2">
        <v>164</v>
      </c>
      <c r="H12" s="2">
        <v>206000</v>
      </c>
      <c r="I12" s="2">
        <v>227683</v>
      </c>
      <c r="J12" s="2">
        <v>63690</v>
      </c>
      <c r="K12" s="2">
        <v>227683</v>
      </c>
      <c r="L12" s="2">
        <f t="shared" si="1"/>
        <v>9917848711.7000008</v>
      </c>
      <c r="M12" s="2">
        <v>2828</v>
      </c>
      <c r="N12" s="2">
        <f t="shared" si="2"/>
        <v>123187680</v>
      </c>
      <c r="O12" s="2">
        <f t="shared" si="3"/>
        <v>4.4187500000000002</v>
      </c>
      <c r="P12" s="2">
        <f t="shared" si="4"/>
        <v>11444520.08</v>
      </c>
      <c r="Q12" s="2">
        <f t="shared" si="5"/>
        <v>11.44452008</v>
      </c>
      <c r="R12" s="2">
        <v>1960</v>
      </c>
      <c r="S12" s="2">
        <f t="shared" si="6"/>
        <v>5076.3804</v>
      </c>
      <c r="T12" s="2">
        <f t="shared" si="7"/>
        <v>1254400</v>
      </c>
      <c r="U12" s="2">
        <f t="shared" si="8"/>
        <v>54644800000</v>
      </c>
      <c r="V12" s="2">
        <v>313227.72579</v>
      </c>
      <c r="W12" s="2">
        <f t="shared" si="9"/>
        <v>95.471810820791987</v>
      </c>
      <c r="X12" s="2">
        <f t="shared" si="10"/>
        <v>59.323451898271266</v>
      </c>
      <c r="Y12" s="2">
        <f t="shared" si="11"/>
        <v>7.961066622508433</v>
      </c>
      <c r="Z12" s="2">
        <f t="shared" si="12"/>
        <v>80.510069770775786</v>
      </c>
      <c r="AA12" s="2">
        <f t="shared" si="13"/>
        <v>1.2152672628768062</v>
      </c>
      <c r="AB12" s="2">
        <f t="shared" si="14"/>
        <v>1.8579246870179029</v>
      </c>
      <c r="AC12" s="2">
        <v>130</v>
      </c>
      <c r="AD12" s="2">
        <f t="shared" si="15"/>
        <v>0.6193082290059676</v>
      </c>
      <c r="AE12" s="2">
        <v>208.98599999999999</v>
      </c>
      <c r="AF12" s="2">
        <f t="shared" si="16"/>
        <v>443.56435643564356</v>
      </c>
      <c r="AG12" s="2">
        <f t="shared" si="17"/>
        <v>0.64285350091325766</v>
      </c>
      <c r="AH12" s="2">
        <f t="shared" si="18"/>
        <v>0.1456780852168702</v>
      </c>
      <c r="AI12" s="2">
        <f t="shared" si="19"/>
        <v>2774330031</v>
      </c>
      <c r="AJ12" s="2">
        <f t="shared" si="20"/>
        <v>78560341.200000003</v>
      </c>
      <c r="AK12" s="2">
        <f t="shared" si="21"/>
        <v>78.560341199999996</v>
      </c>
      <c r="AL12" s="2" t="s">
        <v>220</v>
      </c>
      <c r="AM12" s="2" t="s">
        <v>221</v>
      </c>
      <c r="AN12" s="2" t="s">
        <v>135</v>
      </c>
      <c r="AO12" s="2" t="s">
        <v>222</v>
      </c>
      <c r="AP12" s="2" t="s">
        <v>223</v>
      </c>
      <c r="AQ12" s="2" t="s">
        <v>224</v>
      </c>
      <c r="AR12" s="2" t="s">
        <v>225</v>
      </c>
      <c r="AS12" s="2">
        <v>3</v>
      </c>
      <c r="AT12" s="2" t="s">
        <v>226</v>
      </c>
      <c r="AU12" s="2" t="s">
        <v>227</v>
      </c>
      <c r="AV12" s="2">
        <v>4</v>
      </c>
      <c r="AW12" s="5">
        <v>69</v>
      </c>
      <c r="AX12" s="5">
        <v>29</v>
      </c>
      <c r="AY12" s="5">
        <v>2</v>
      </c>
      <c r="AZ12" s="5">
        <v>0.2</v>
      </c>
      <c r="BA12" s="2">
        <v>0</v>
      </c>
      <c r="BB12" s="2">
        <v>0</v>
      </c>
      <c r="BC12" s="5">
        <v>0.1</v>
      </c>
      <c r="BD12" s="2">
        <v>0</v>
      </c>
      <c r="BE12" s="5">
        <v>0.1</v>
      </c>
      <c r="BF12" s="5">
        <v>0.2</v>
      </c>
      <c r="BG12" s="5">
        <v>17.100000000000001</v>
      </c>
      <c r="BH12" s="2">
        <v>0</v>
      </c>
      <c r="BI12" s="5">
        <v>6.8</v>
      </c>
      <c r="BJ12" s="5">
        <v>75</v>
      </c>
      <c r="BK12" s="2">
        <v>0</v>
      </c>
      <c r="BL12" s="5">
        <v>0.3</v>
      </c>
      <c r="BM12" s="2">
        <v>0</v>
      </c>
      <c r="BN12" s="5">
        <v>0.1</v>
      </c>
      <c r="BO12" s="5">
        <v>2183</v>
      </c>
      <c r="BP12" s="5">
        <v>4068</v>
      </c>
      <c r="BQ12" s="2">
        <v>0</v>
      </c>
      <c r="BR12" s="2">
        <v>0</v>
      </c>
      <c r="BS12" s="5">
        <v>0.01</v>
      </c>
      <c r="BT12" s="5">
        <v>0.01</v>
      </c>
      <c r="BU12" s="5">
        <v>6746</v>
      </c>
      <c r="BV12" s="5">
        <v>1</v>
      </c>
      <c r="BW12" s="5">
        <v>0.02</v>
      </c>
      <c r="BX12" s="5">
        <v>207682</v>
      </c>
      <c r="BY12" s="5">
        <v>45679</v>
      </c>
      <c r="BZ12" s="5">
        <v>17</v>
      </c>
      <c r="CA12" s="5">
        <v>4</v>
      </c>
      <c r="CB12" s="5">
        <v>1.1200000000000001</v>
      </c>
      <c r="CC12" s="5">
        <v>0.25</v>
      </c>
      <c r="CD12" s="5">
        <v>9</v>
      </c>
      <c r="CE12" s="5">
        <v>3</v>
      </c>
      <c r="CF12" s="2">
        <v>0</v>
      </c>
      <c r="CG12" s="2">
        <v>0</v>
      </c>
      <c r="CH12" s="5">
        <v>35</v>
      </c>
      <c r="CI12" s="5">
        <v>13</v>
      </c>
      <c r="CJ12" s="5">
        <v>7</v>
      </c>
      <c r="CK12" s="2">
        <v>0</v>
      </c>
      <c r="CL12" s="2">
        <v>0</v>
      </c>
      <c r="CM12" s="5">
        <v>5</v>
      </c>
      <c r="CN12" s="5">
        <v>4</v>
      </c>
      <c r="CO12" s="5">
        <v>37</v>
      </c>
      <c r="CP12" s="5">
        <v>86</v>
      </c>
      <c r="CQ12" s="2">
        <v>0</v>
      </c>
      <c r="CR12" s="2">
        <v>0</v>
      </c>
      <c r="CS12" s="2">
        <v>0</v>
      </c>
      <c r="CT12" s="2">
        <v>0</v>
      </c>
      <c r="CU12" s="2" t="s">
        <v>143</v>
      </c>
    </row>
    <row r="13" spans="1:99" s="2" customFormat="1" x14ac:dyDescent="0.25">
      <c r="A13" s="2" t="s">
        <v>228</v>
      </c>
      <c r="C13" s="2" t="s">
        <v>229</v>
      </c>
      <c r="D13" s="2">
        <v>1937</v>
      </c>
      <c r="E13" s="2">
        <f t="shared" si="0"/>
        <v>78</v>
      </c>
      <c r="F13" s="2">
        <v>82</v>
      </c>
      <c r="G13" s="2">
        <v>96</v>
      </c>
      <c r="H13" s="2">
        <v>30000</v>
      </c>
      <c r="I13" s="2">
        <v>379210</v>
      </c>
      <c r="J13" s="2">
        <v>231510</v>
      </c>
      <c r="K13" s="2">
        <v>379210</v>
      </c>
      <c r="L13" s="2">
        <f t="shared" si="1"/>
        <v>16518349679</v>
      </c>
      <c r="M13" s="2">
        <v>9353</v>
      </c>
      <c r="N13" s="2">
        <f t="shared" si="2"/>
        <v>407416680</v>
      </c>
      <c r="O13" s="2">
        <f t="shared" si="3"/>
        <v>14.614062500000001</v>
      </c>
      <c r="P13" s="2">
        <f t="shared" si="4"/>
        <v>37850281.579999998</v>
      </c>
      <c r="Q13" s="2">
        <f t="shared" si="5"/>
        <v>37.850281580000001</v>
      </c>
      <c r="R13" s="2">
        <v>1300</v>
      </c>
      <c r="S13" s="2">
        <f t="shared" si="6"/>
        <v>3366.9869999999996</v>
      </c>
      <c r="T13" s="2">
        <f t="shared" si="7"/>
        <v>832000</v>
      </c>
      <c r="U13" s="2">
        <f t="shared" si="8"/>
        <v>36244000000</v>
      </c>
      <c r="V13" s="2">
        <v>314886.43449999997</v>
      </c>
      <c r="W13" s="2">
        <f t="shared" si="9"/>
        <v>95.977385235599982</v>
      </c>
      <c r="X13" s="2">
        <f t="shared" si="10"/>
        <v>59.637601375692995</v>
      </c>
      <c r="Y13" s="2">
        <f t="shared" si="11"/>
        <v>4.4007758413702742</v>
      </c>
      <c r="Z13" s="2">
        <f t="shared" si="12"/>
        <v>40.544117337071228</v>
      </c>
      <c r="AA13" s="2">
        <f t="shared" si="13"/>
        <v>0.33609886584490539</v>
      </c>
      <c r="AB13" s="2">
        <f t="shared" si="14"/>
        <v>1.4833213659904108</v>
      </c>
      <c r="AC13" s="2">
        <v>82</v>
      </c>
      <c r="AD13" s="2">
        <f t="shared" si="15"/>
        <v>0.49444045533013692</v>
      </c>
      <c r="AE13" s="2">
        <v>873.49300000000005</v>
      </c>
      <c r="AF13" s="2">
        <f t="shared" si="16"/>
        <v>88.955415374746067</v>
      </c>
      <c r="AG13" s="2">
        <f t="shared" si="17"/>
        <v>0.17801389214629851</v>
      </c>
      <c r="AH13" s="2">
        <f t="shared" si="18"/>
        <v>0.13254618970625667</v>
      </c>
      <c r="AI13" s="2">
        <f t="shared" si="19"/>
        <v>10084552449</v>
      </c>
      <c r="AJ13" s="2">
        <f t="shared" si="20"/>
        <v>285562954.80000001</v>
      </c>
      <c r="AK13" s="2">
        <f t="shared" si="21"/>
        <v>285.5629548</v>
      </c>
      <c r="AL13" s="2" t="s">
        <v>230</v>
      </c>
      <c r="AM13" s="2" t="s">
        <v>135</v>
      </c>
      <c r="AN13" s="2" t="s">
        <v>231</v>
      </c>
      <c r="AO13" s="2" t="s">
        <v>232</v>
      </c>
      <c r="AP13" s="2" t="s">
        <v>233</v>
      </c>
      <c r="AQ13" s="2" t="s">
        <v>234</v>
      </c>
      <c r="AR13" s="2" t="s">
        <v>235</v>
      </c>
      <c r="AS13" s="2">
        <v>5</v>
      </c>
      <c r="AT13" s="2" t="s">
        <v>236</v>
      </c>
      <c r="AU13" s="2" t="s">
        <v>237</v>
      </c>
      <c r="AV13" s="2">
        <v>3</v>
      </c>
      <c r="AW13" s="5">
        <v>76</v>
      </c>
      <c r="AX13" s="5">
        <v>22</v>
      </c>
      <c r="AY13" s="5">
        <v>2</v>
      </c>
      <c r="AZ13" s="5">
        <v>0.5</v>
      </c>
      <c r="BA13" s="5">
        <v>0.2</v>
      </c>
      <c r="BB13" s="2">
        <v>0</v>
      </c>
      <c r="BC13" s="5">
        <v>0.4</v>
      </c>
      <c r="BD13" s="2">
        <v>0</v>
      </c>
      <c r="BE13" s="5">
        <v>0.3</v>
      </c>
      <c r="BF13" s="5">
        <v>0.9</v>
      </c>
      <c r="BG13" s="5">
        <v>26.3</v>
      </c>
      <c r="BH13" s="5">
        <v>0.3</v>
      </c>
      <c r="BI13" s="5">
        <v>35.4</v>
      </c>
      <c r="BJ13" s="5">
        <v>31.5</v>
      </c>
      <c r="BK13" s="5">
        <v>1.3</v>
      </c>
      <c r="BL13" s="5">
        <v>0.7</v>
      </c>
      <c r="BM13" s="2">
        <v>0</v>
      </c>
      <c r="BN13" s="5">
        <v>2.2999999999999998</v>
      </c>
      <c r="BO13" s="5">
        <v>3985</v>
      </c>
      <c r="BP13" s="5">
        <v>10928</v>
      </c>
      <c r="BQ13" s="2">
        <v>0</v>
      </c>
      <c r="BR13" s="2">
        <v>0</v>
      </c>
      <c r="BS13" s="2">
        <v>0</v>
      </c>
      <c r="BT13" s="2">
        <v>0</v>
      </c>
      <c r="BU13" s="5">
        <v>12521</v>
      </c>
      <c r="BV13" s="2">
        <v>0</v>
      </c>
      <c r="BW13" s="2">
        <v>0</v>
      </c>
      <c r="BX13" s="5">
        <v>1923517</v>
      </c>
      <c r="BY13" s="5">
        <v>219765</v>
      </c>
      <c r="BZ13" s="5">
        <v>26</v>
      </c>
      <c r="CA13" s="5">
        <v>3</v>
      </c>
      <c r="CB13" s="5">
        <v>2.4900000000000002</v>
      </c>
      <c r="CC13" s="5">
        <v>0.31</v>
      </c>
      <c r="CD13" s="5">
        <v>53</v>
      </c>
      <c r="CE13" s="5">
        <v>33</v>
      </c>
      <c r="CF13" s="5">
        <v>2</v>
      </c>
      <c r="CG13" s="5">
        <v>3</v>
      </c>
      <c r="CH13" s="5">
        <v>13</v>
      </c>
      <c r="CI13" s="5">
        <v>9</v>
      </c>
      <c r="CJ13" s="5">
        <v>7</v>
      </c>
      <c r="CK13" s="5">
        <v>3</v>
      </c>
      <c r="CL13" s="2">
        <v>0</v>
      </c>
      <c r="CM13" s="5">
        <v>13</v>
      </c>
      <c r="CN13" s="5">
        <v>27</v>
      </c>
      <c r="CO13" s="5">
        <v>7</v>
      </c>
      <c r="CP13" s="5">
        <v>28</v>
      </c>
      <c r="CQ13" s="2">
        <v>0</v>
      </c>
      <c r="CR13" s="5">
        <v>1</v>
      </c>
      <c r="CS13" s="5">
        <v>0.34948000000000001</v>
      </c>
      <c r="CT13" s="5">
        <v>0.12772</v>
      </c>
      <c r="CU13" s="2" t="s">
        <v>143</v>
      </c>
    </row>
    <row r="14" spans="1:99" s="2" customFormat="1" x14ac:dyDescent="0.25">
      <c r="A14" s="2" t="s">
        <v>238</v>
      </c>
      <c r="C14" s="2" t="s">
        <v>239</v>
      </c>
      <c r="D14" s="2">
        <v>1906</v>
      </c>
      <c r="E14" s="2">
        <f t="shared" si="0"/>
        <v>109</v>
      </c>
      <c r="F14" s="2">
        <v>34</v>
      </c>
      <c r="G14" s="2">
        <v>58</v>
      </c>
      <c r="H14" s="2">
        <v>145000</v>
      </c>
      <c r="I14" s="2">
        <v>20000</v>
      </c>
      <c r="J14" s="2">
        <v>4334</v>
      </c>
      <c r="K14" s="2">
        <v>20000</v>
      </c>
      <c r="L14" s="2">
        <f t="shared" si="1"/>
        <v>871198000</v>
      </c>
      <c r="M14" s="2">
        <v>920</v>
      </c>
      <c r="N14" s="2">
        <f t="shared" si="2"/>
        <v>40075200</v>
      </c>
      <c r="O14" s="2">
        <f t="shared" si="3"/>
        <v>1.4375</v>
      </c>
      <c r="P14" s="2">
        <f t="shared" si="4"/>
        <v>3723111.2</v>
      </c>
      <c r="Q14" s="2">
        <f t="shared" si="5"/>
        <v>3.7231112000000004</v>
      </c>
      <c r="R14" s="2">
        <v>22000</v>
      </c>
      <c r="S14" s="2">
        <f t="shared" si="6"/>
        <v>56979.78</v>
      </c>
      <c r="T14" s="2">
        <f t="shared" si="7"/>
        <v>14080000</v>
      </c>
      <c r="U14" s="2">
        <f t="shared" si="8"/>
        <v>613360000000</v>
      </c>
      <c r="V14" s="2">
        <v>35131.371926</v>
      </c>
      <c r="W14" s="2">
        <f t="shared" si="9"/>
        <v>10.7080421630448</v>
      </c>
      <c r="X14" s="2">
        <f t="shared" si="10"/>
        <v>6.6536710545528441</v>
      </c>
      <c r="Y14" s="2">
        <f t="shared" si="11"/>
        <v>1.5654959912285393</v>
      </c>
      <c r="Z14" s="2">
        <f t="shared" si="12"/>
        <v>21.73908052860622</v>
      </c>
      <c r="AA14" s="2">
        <f t="shared" si="13"/>
        <v>2.0030373774290733</v>
      </c>
      <c r="AB14" s="2">
        <f t="shared" si="14"/>
        <v>1.918154164288784</v>
      </c>
      <c r="AC14" s="2">
        <v>34</v>
      </c>
      <c r="AD14" s="2">
        <f t="shared" si="15"/>
        <v>0.63938472142959468</v>
      </c>
      <c r="AE14" s="2" t="s">
        <v>135</v>
      </c>
      <c r="AF14" s="2">
        <f t="shared" si="16"/>
        <v>15304.347826086956</v>
      </c>
      <c r="AG14" s="2">
        <f t="shared" si="17"/>
        <v>0.30433280619362785</v>
      </c>
      <c r="AH14" s="2">
        <f t="shared" si="18"/>
        <v>0.69644205545454108</v>
      </c>
      <c r="AI14" s="2">
        <f t="shared" si="19"/>
        <v>188788606.59999999</v>
      </c>
      <c r="AJ14" s="2">
        <f t="shared" si="20"/>
        <v>5345902.32</v>
      </c>
      <c r="AK14" s="2">
        <f t="shared" si="21"/>
        <v>5.3459023200000004</v>
      </c>
      <c r="AL14" s="2" t="s">
        <v>240</v>
      </c>
      <c r="AM14" s="2" t="s">
        <v>241</v>
      </c>
      <c r="AN14" s="2" t="s">
        <v>135</v>
      </c>
      <c r="AO14" s="2" t="s">
        <v>242</v>
      </c>
      <c r="AP14" s="2" t="s">
        <v>135</v>
      </c>
      <c r="AQ14" s="2" t="s">
        <v>135</v>
      </c>
      <c r="AR14" s="2" t="s">
        <v>135</v>
      </c>
      <c r="AS14" s="2">
        <v>0</v>
      </c>
      <c r="AT14" s="2" t="s">
        <v>135</v>
      </c>
      <c r="AU14" s="2" t="s">
        <v>135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 t="s">
        <v>143</v>
      </c>
    </row>
    <row r="15" spans="1:99" s="2" customFormat="1" x14ac:dyDescent="0.25">
      <c r="A15" s="2" t="s">
        <v>243</v>
      </c>
      <c r="C15" s="2" t="s">
        <v>244</v>
      </c>
      <c r="D15" s="2">
        <v>1900</v>
      </c>
      <c r="E15" s="2">
        <f t="shared" si="0"/>
        <v>115</v>
      </c>
      <c r="F15" s="2">
        <v>0</v>
      </c>
      <c r="G15" s="2">
        <v>40</v>
      </c>
      <c r="H15" s="2">
        <v>13266</v>
      </c>
      <c r="I15" s="2">
        <v>9620</v>
      </c>
      <c r="J15" s="2">
        <v>3784</v>
      </c>
      <c r="K15" s="2">
        <v>9620</v>
      </c>
      <c r="L15" s="2">
        <f t="shared" si="1"/>
        <v>419046238</v>
      </c>
      <c r="M15" s="2">
        <v>514</v>
      </c>
      <c r="N15" s="2">
        <f t="shared" si="2"/>
        <v>22389840</v>
      </c>
      <c r="O15" s="2">
        <f t="shared" si="3"/>
        <v>0.80312500000000009</v>
      </c>
      <c r="P15" s="2">
        <f t="shared" si="4"/>
        <v>2080086.04</v>
      </c>
      <c r="Q15" s="2">
        <f t="shared" si="5"/>
        <v>2.0800860400000003</v>
      </c>
      <c r="R15" s="2">
        <v>47</v>
      </c>
      <c r="S15" s="2">
        <f t="shared" si="6"/>
        <v>121.72953</v>
      </c>
      <c r="T15" s="2">
        <f t="shared" si="7"/>
        <v>30080</v>
      </c>
      <c r="U15" s="2">
        <f t="shared" si="8"/>
        <v>1310360000</v>
      </c>
      <c r="W15" s="2">
        <f t="shared" si="9"/>
        <v>0</v>
      </c>
      <c r="X15" s="2">
        <f t="shared" si="10"/>
        <v>0</v>
      </c>
      <c r="Y15" s="2">
        <f t="shared" si="11"/>
        <v>0</v>
      </c>
      <c r="Z15" s="2">
        <f t="shared" si="12"/>
        <v>18.715910341476313</v>
      </c>
      <c r="AA15" s="2">
        <f t="shared" si="13"/>
        <v>0</v>
      </c>
      <c r="AB15" s="2" t="e">
        <f t="shared" si="14"/>
        <v>#DIV/0!</v>
      </c>
      <c r="AC15" s="2">
        <v>0</v>
      </c>
      <c r="AD15" s="2" t="e">
        <f t="shared" si="15"/>
        <v>#DIV/0!</v>
      </c>
      <c r="AE15" s="2" t="s">
        <v>135</v>
      </c>
      <c r="AF15" s="2">
        <f t="shared" si="16"/>
        <v>58.521400778210115</v>
      </c>
      <c r="AG15" s="2">
        <f t="shared" si="17"/>
        <v>0.35053461405488268</v>
      </c>
      <c r="AH15" s="2">
        <f t="shared" si="18"/>
        <v>0.44565425714873558</v>
      </c>
      <c r="AI15" s="2">
        <f t="shared" si="19"/>
        <v>164830661.59999999</v>
      </c>
      <c r="AJ15" s="2">
        <f t="shared" si="20"/>
        <v>4667488.32</v>
      </c>
      <c r="AK15" s="2">
        <f t="shared" si="21"/>
        <v>4.6674883200000004</v>
      </c>
      <c r="AL15" s="2" t="s">
        <v>135</v>
      </c>
      <c r="AM15" s="2" t="s">
        <v>135</v>
      </c>
      <c r="AN15" s="2" t="s">
        <v>135</v>
      </c>
      <c r="AO15" s="2" t="s">
        <v>135</v>
      </c>
      <c r="AP15" s="2" t="s">
        <v>135</v>
      </c>
      <c r="AQ15" s="2" t="s">
        <v>135</v>
      </c>
      <c r="AR15" s="2" t="s">
        <v>135</v>
      </c>
      <c r="AS15" s="2">
        <v>0</v>
      </c>
      <c r="AT15" s="2" t="s">
        <v>135</v>
      </c>
      <c r="AU15" s="2" t="s">
        <v>135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 t="s">
        <v>143</v>
      </c>
    </row>
    <row r="16" spans="1:99" s="2" customFormat="1" x14ac:dyDescent="0.25">
      <c r="A16" s="2" t="s">
        <v>245</v>
      </c>
      <c r="B16" s="2" t="s">
        <v>246</v>
      </c>
      <c r="C16" s="2" t="s">
        <v>247</v>
      </c>
      <c r="D16" s="2">
        <v>1908</v>
      </c>
      <c r="E16" s="2">
        <f t="shared" si="0"/>
        <v>107</v>
      </c>
      <c r="F16" s="2">
        <v>78</v>
      </c>
      <c r="G16" s="2">
        <v>118</v>
      </c>
      <c r="H16" s="2">
        <v>6000</v>
      </c>
      <c r="I16" s="2">
        <v>2610</v>
      </c>
      <c r="J16" s="2">
        <v>2610</v>
      </c>
      <c r="K16" s="2">
        <v>2610</v>
      </c>
      <c r="L16" s="2">
        <f t="shared" si="1"/>
        <v>113691339</v>
      </c>
      <c r="M16" s="2">
        <v>2100</v>
      </c>
      <c r="N16" s="2">
        <f t="shared" si="2"/>
        <v>91476000</v>
      </c>
      <c r="O16" s="2">
        <f t="shared" si="3"/>
        <v>3.28125</v>
      </c>
      <c r="P16" s="2">
        <f t="shared" si="4"/>
        <v>8498406</v>
      </c>
      <c r="Q16" s="2">
        <f t="shared" si="5"/>
        <v>8.498406000000001</v>
      </c>
      <c r="R16" s="2">
        <v>633</v>
      </c>
      <c r="S16" s="2">
        <f t="shared" si="6"/>
        <v>1639.4636699999999</v>
      </c>
      <c r="T16" s="2">
        <f t="shared" si="7"/>
        <v>405120</v>
      </c>
      <c r="U16" s="2">
        <f t="shared" si="8"/>
        <v>17648040000</v>
      </c>
      <c r="W16" s="2">
        <f t="shared" si="9"/>
        <v>0</v>
      </c>
      <c r="X16" s="2">
        <f t="shared" si="10"/>
        <v>0</v>
      </c>
      <c r="Y16" s="2">
        <f t="shared" si="11"/>
        <v>0</v>
      </c>
      <c r="Z16" s="2">
        <f t="shared" si="12"/>
        <v>1.2428542896497441</v>
      </c>
      <c r="AA16" s="2">
        <f t="shared" si="13"/>
        <v>0</v>
      </c>
      <c r="AB16" s="2">
        <f t="shared" si="14"/>
        <v>4.7802088063451695E-2</v>
      </c>
      <c r="AC16" s="2">
        <v>78</v>
      </c>
      <c r="AD16" s="2">
        <f t="shared" si="15"/>
        <v>1.5934029354483899E-2</v>
      </c>
      <c r="AE16" s="2" t="s">
        <v>135</v>
      </c>
      <c r="AF16" s="2">
        <f t="shared" si="16"/>
        <v>192.91428571428571</v>
      </c>
      <c r="AG16" s="2">
        <f t="shared" si="17"/>
        <v>1.1516276437302518E-2</v>
      </c>
      <c r="AH16" s="2">
        <f t="shared" si="18"/>
        <v>2.6397625035457106</v>
      </c>
      <c r="AI16" s="2">
        <f t="shared" si="19"/>
        <v>113691339</v>
      </c>
      <c r="AJ16" s="2">
        <f t="shared" si="20"/>
        <v>3219382.8000000003</v>
      </c>
      <c r="AK16" s="2">
        <f t="shared" si="21"/>
        <v>3.2193828000000004</v>
      </c>
      <c r="AL16" s="2" t="s">
        <v>135</v>
      </c>
      <c r="AM16" s="2" t="s">
        <v>135</v>
      </c>
      <c r="AN16" s="2" t="s">
        <v>135</v>
      </c>
      <c r="AO16" s="2" t="s">
        <v>135</v>
      </c>
      <c r="AP16" s="2" t="s">
        <v>135</v>
      </c>
      <c r="AQ16" s="2" t="s">
        <v>135</v>
      </c>
      <c r="AR16" s="2" t="s">
        <v>135</v>
      </c>
      <c r="AS16" s="2">
        <v>0</v>
      </c>
      <c r="AT16" s="2" t="s">
        <v>135</v>
      </c>
      <c r="AU16" s="2" t="s">
        <v>135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 t="s">
        <v>143</v>
      </c>
    </row>
    <row r="17" spans="1:99" s="2" customFormat="1" x14ac:dyDescent="0.25">
      <c r="A17" s="2" t="s">
        <v>248</v>
      </c>
      <c r="B17" s="2" t="s">
        <v>249</v>
      </c>
      <c r="C17" s="2" t="s">
        <v>250</v>
      </c>
      <c r="D17" s="2">
        <v>1979</v>
      </c>
      <c r="E17" s="2">
        <f t="shared" si="0"/>
        <v>36</v>
      </c>
      <c r="F17" s="2">
        <v>208</v>
      </c>
      <c r="G17" s="2">
        <v>214</v>
      </c>
      <c r="H17" s="2">
        <v>353000</v>
      </c>
      <c r="I17" s="2">
        <v>717000</v>
      </c>
      <c r="J17" s="2">
        <v>200000</v>
      </c>
      <c r="K17" s="2">
        <v>717000</v>
      </c>
      <c r="L17" s="2">
        <f t="shared" si="1"/>
        <v>31232448300</v>
      </c>
      <c r="M17" s="2">
        <v>16670</v>
      </c>
      <c r="N17" s="2">
        <f t="shared" si="2"/>
        <v>726145200</v>
      </c>
      <c r="O17" s="2">
        <f t="shared" si="3"/>
        <v>26.046875</v>
      </c>
      <c r="P17" s="2">
        <f t="shared" si="4"/>
        <v>67461156.200000003</v>
      </c>
      <c r="Q17" s="2">
        <f t="shared" si="5"/>
        <v>67.461156200000005</v>
      </c>
      <c r="R17" s="2">
        <v>2434</v>
      </c>
      <c r="S17" s="2">
        <f t="shared" si="6"/>
        <v>6304.0356599999996</v>
      </c>
      <c r="T17" s="2">
        <f t="shared" si="7"/>
        <v>1557760</v>
      </c>
      <c r="U17" s="2">
        <f t="shared" si="8"/>
        <v>67859920000</v>
      </c>
      <c r="V17" s="2">
        <v>135659.05619999999</v>
      </c>
      <c r="W17" s="2">
        <f t="shared" si="9"/>
        <v>41.348880329759993</v>
      </c>
      <c r="X17" s="2">
        <f t="shared" si="10"/>
        <v>25.693011289942799</v>
      </c>
      <c r="Y17" s="2">
        <f t="shared" si="11"/>
        <v>1.4201419455617574</v>
      </c>
      <c r="Z17" s="2">
        <f t="shared" si="12"/>
        <v>43.011298979873445</v>
      </c>
      <c r="AA17" s="2">
        <f t="shared" si="13"/>
        <v>0.1676106638525148</v>
      </c>
      <c r="AB17" s="2">
        <f t="shared" si="14"/>
        <v>0.62035527374817456</v>
      </c>
      <c r="AC17" s="2">
        <v>208</v>
      </c>
      <c r="AD17" s="2">
        <f t="shared" si="15"/>
        <v>0.20678509124939157</v>
      </c>
      <c r="AE17" s="2">
        <v>125.181</v>
      </c>
      <c r="AF17" s="2">
        <f t="shared" si="16"/>
        <v>93.446910617876426</v>
      </c>
      <c r="AG17" s="2">
        <f t="shared" si="17"/>
        <v>0.14145433841693678</v>
      </c>
      <c r="AH17" s="2">
        <f t="shared" si="18"/>
        <v>0.27345865437623634</v>
      </c>
      <c r="AI17" s="2">
        <f t="shared" si="19"/>
        <v>8711980000</v>
      </c>
      <c r="AJ17" s="2">
        <f t="shared" si="20"/>
        <v>246696000</v>
      </c>
      <c r="AK17" s="2">
        <f t="shared" si="21"/>
        <v>246.696</v>
      </c>
      <c r="AL17" s="2" t="s">
        <v>251</v>
      </c>
      <c r="AM17" s="2" t="s">
        <v>135</v>
      </c>
      <c r="AN17" s="2" t="s">
        <v>135</v>
      </c>
      <c r="AO17" s="2" t="s">
        <v>252</v>
      </c>
      <c r="AP17" s="2" t="s">
        <v>253</v>
      </c>
      <c r="AQ17" s="2" t="s">
        <v>224</v>
      </c>
      <c r="AR17" s="2" t="s">
        <v>254</v>
      </c>
      <c r="AS17" s="2">
        <v>2</v>
      </c>
      <c r="AT17" s="2" t="s">
        <v>255</v>
      </c>
      <c r="AU17" s="2" t="s">
        <v>256</v>
      </c>
      <c r="AV17" s="2">
        <v>3</v>
      </c>
      <c r="AW17" s="5">
        <v>63</v>
      </c>
      <c r="AX17" s="5">
        <v>35</v>
      </c>
      <c r="AY17" s="5">
        <v>2</v>
      </c>
      <c r="AZ17" s="5">
        <v>0.1</v>
      </c>
      <c r="BA17" s="2">
        <v>0</v>
      </c>
      <c r="BB17" s="2">
        <v>0</v>
      </c>
      <c r="BC17" s="5">
        <v>0.1</v>
      </c>
      <c r="BD17" s="2">
        <v>0</v>
      </c>
      <c r="BE17" s="5">
        <v>0.1</v>
      </c>
      <c r="BF17" s="5">
        <v>0.4</v>
      </c>
      <c r="BG17" s="5">
        <v>32</v>
      </c>
      <c r="BH17" s="2">
        <v>0</v>
      </c>
      <c r="BI17" s="5">
        <v>8.3000000000000007</v>
      </c>
      <c r="BJ17" s="5">
        <v>58.7</v>
      </c>
      <c r="BK17" s="5">
        <v>0.1</v>
      </c>
      <c r="BL17" s="5">
        <v>0.2</v>
      </c>
      <c r="BM17" s="2">
        <v>0</v>
      </c>
      <c r="BN17" s="5">
        <v>0.1</v>
      </c>
      <c r="BO17" s="5">
        <v>1732</v>
      </c>
      <c r="BP17" s="5">
        <v>2933</v>
      </c>
      <c r="BQ17" s="2">
        <v>0</v>
      </c>
      <c r="BR17" s="2">
        <v>0</v>
      </c>
      <c r="BS17" s="5">
        <v>0.01</v>
      </c>
      <c r="BT17" s="5">
        <v>0.01</v>
      </c>
      <c r="BU17" s="5">
        <v>5591</v>
      </c>
      <c r="BV17" s="5">
        <v>1</v>
      </c>
      <c r="BW17" s="5">
        <v>0.02</v>
      </c>
      <c r="BX17" s="5">
        <v>210262</v>
      </c>
      <c r="BY17" s="5">
        <v>79177</v>
      </c>
      <c r="BZ17" s="5">
        <v>33</v>
      </c>
      <c r="CA17" s="5">
        <v>12</v>
      </c>
      <c r="CB17" s="5">
        <v>1.9</v>
      </c>
      <c r="CC17" s="5">
        <v>0.71</v>
      </c>
      <c r="CD17" s="5">
        <v>12</v>
      </c>
      <c r="CE17" s="5">
        <v>5</v>
      </c>
      <c r="CF17" s="2">
        <v>0</v>
      </c>
      <c r="CG17" s="2">
        <v>0</v>
      </c>
      <c r="CH17" s="5">
        <v>31</v>
      </c>
      <c r="CI17" s="5">
        <v>23</v>
      </c>
      <c r="CJ17" s="5">
        <v>15</v>
      </c>
      <c r="CK17" s="2">
        <v>0</v>
      </c>
      <c r="CL17" s="2">
        <v>0</v>
      </c>
      <c r="CM17" s="5">
        <v>6</v>
      </c>
      <c r="CN17" s="5">
        <v>6</v>
      </c>
      <c r="CO17" s="5">
        <v>27</v>
      </c>
      <c r="CP17" s="5">
        <v>74</v>
      </c>
      <c r="CQ17" s="2">
        <v>0</v>
      </c>
      <c r="CR17" s="2">
        <v>0</v>
      </c>
      <c r="CS17" s="2">
        <v>0</v>
      </c>
      <c r="CT17" s="2">
        <v>0</v>
      </c>
      <c r="CU17" s="2" t="s">
        <v>143</v>
      </c>
    </row>
    <row r="18" spans="1:99" s="2" customFormat="1" x14ac:dyDescent="0.25">
      <c r="A18" s="2" t="s">
        <v>257</v>
      </c>
      <c r="C18" s="2" t="s">
        <v>258</v>
      </c>
      <c r="D18" s="2">
        <v>1935</v>
      </c>
      <c r="E18" s="2">
        <f t="shared" si="0"/>
        <v>80</v>
      </c>
      <c r="F18" s="2">
        <v>0</v>
      </c>
      <c r="G18" s="2">
        <v>15</v>
      </c>
      <c r="H18" s="2">
        <v>0</v>
      </c>
      <c r="I18" s="2">
        <v>6510</v>
      </c>
      <c r="J18" s="2">
        <v>0</v>
      </c>
      <c r="K18" s="2">
        <v>6510</v>
      </c>
      <c r="L18" s="2">
        <f t="shared" si="1"/>
        <v>283574949</v>
      </c>
      <c r="M18" s="2">
        <v>405.22585705</v>
      </c>
      <c r="N18" s="2">
        <f t="shared" si="2"/>
        <v>17651638.333098002</v>
      </c>
      <c r="O18" s="2">
        <f t="shared" si="3"/>
        <v>0.63316540164062507</v>
      </c>
      <c r="P18" s="2">
        <f t="shared" si="4"/>
        <v>1639892.311861363</v>
      </c>
      <c r="Q18" s="2">
        <f t="shared" si="5"/>
        <v>1.6398923118613631</v>
      </c>
      <c r="R18" s="2">
        <v>0</v>
      </c>
      <c r="S18" s="2">
        <f t="shared" si="6"/>
        <v>0</v>
      </c>
      <c r="T18" s="2">
        <f t="shared" si="7"/>
        <v>0</v>
      </c>
      <c r="U18" s="2">
        <f t="shared" si="8"/>
        <v>0</v>
      </c>
      <c r="V18" s="2">
        <v>24394.286472</v>
      </c>
      <c r="W18" s="2">
        <f t="shared" si="9"/>
        <v>7.4353785166655992</v>
      </c>
      <c r="X18" s="2">
        <f t="shared" si="10"/>
        <v>4.6201314920779684</v>
      </c>
      <c r="Y18" s="2">
        <f t="shared" si="11"/>
        <v>1.6379110336691565</v>
      </c>
      <c r="Z18" s="2">
        <f t="shared" si="12"/>
        <v>16.065078133188237</v>
      </c>
      <c r="AA18" s="2" t="e">
        <f t="shared" si="13"/>
        <v>#DIV/0!</v>
      </c>
      <c r="AB18" s="2" t="e">
        <f t="shared" si="14"/>
        <v>#DIV/0!</v>
      </c>
      <c r="AC18" s="2">
        <v>0</v>
      </c>
      <c r="AD18" s="2" t="e">
        <f t="shared" si="15"/>
        <v>#DIV/0!</v>
      </c>
      <c r="AE18" s="2" t="s">
        <v>135</v>
      </c>
      <c r="AF18" s="2">
        <f t="shared" si="16"/>
        <v>0</v>
      </c>
      <c r="AG18" s="2">
        <f t="shared" si="17"/>
        <v>0.33887207370296035</v>
      </c>
      <c r="AH18" s="2" t="e">
        <f t="shared" si="18"/>
        <v>#DIV/0!</v>
      </c>
      <c r="AI18" s="2">
        <f t="shared" si="19"/>
        <v>0</v>
      </c>
      <c r="AJ18" s="2">
        <f t="shared" si="20"/>
        <v>0</v>
      </c>
      <c r="AK18" s="2">
        <f t="shared" si="21"/>
        <v>0</v>
      </c>
      <c r="AL18" s="2" t="s">
        <v>259</v>
      </c>
      <c r="AM18" s="2" t="s">
        <v>260</v>
      </c>
      <c r="AN18" s="2" t="s">
        <v>261</v>
      </c>
      <c r="AO18" s="2" t="s">
        <v>262</v>
      </c>
      <c r="AP18" s="2" t="s">
        <v>135</v>
      </c>
      <c r="AQ18" s="2" t="s">
        <v>135</v>
      </c>
      <c r="AR18" s="2" t="s">
        <v>135</v>
      </c>
      <c r="AS18" s="2">
        <v>0</v>
      </c>
      <c r="AT18" s="2" t="s">
        <v>135</v>
      </c>
      <c r="AU18" s="2" t="s">
        <v>135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200</v>
      </c>
    </row>
    <row r="19" spans="1:99" s="2" customFormat="1" x14ac:dyDescent="0.25">
      <c r="A19" s="2" t="s">
        <v>263</v>
      </c>
      <c r="C19" s="2" t="s">
        <v>264</v>
      </c>
      <c r="D19" s="2">
        <v>1919</v>
      </c>
      <c r="E19" s="2">
        <f t="shared" si="0"/>
        <v>96</v>
      </c>
      <c r="F19" s="2">
        <v>0</v>
      </c>
      <c r="G19" s="2">
        <v>15</v>
      </c>
      <c r="H19" s="2">
        <v>0</v>
      </c>
      <c r="I19" s="2">
        <v>6500</v>
      </c>
      <c r="J19" s="2">
        <v>0</v>
      </c>
      <c r="K19" s="2">
        <v>6500</v>
      </c>
      <c r="L19" s="2">
        <f t="shared" si="1"/>
        <v>283139350</v>
      </c>
      <c r="M19" s="2">
        <v>816.28151080999999</v>
      </c>
      <c r="N19" s="2">
        <f t="shared" si="2"/>
        <v>35557222.610883601</v>
      </c>
      <c r="O19" s="2">
        <f t="shared" si="3"/>
        <v>1.275439860640625</v>
      </c>
      <c r="P19" s="2">
        <f t="shared" si="4"/>
        <v>3303376.9948365567</v>
      </c>
      <c r="Q19" s="2">
        <f t="shared" si="5"/>
        <v>3.3033769948365568</v>
      </c>
      <c r="R19" s="2">
        <v>3</v>
      </c>
      <c r="S19" s="2">
        <f t="shared" si="6"/>
        <v>7.7699699999999989</v>
      </c>
      <c r="T19" s="2">
        <f t="shared" si="7"/>
        <v>1920</v>
      </c>
      <c r="U19" s="2">
        <f t="shared" si="8"/>
        <v>83640000</v>
      </c>
      <c r="V19" s="2">
        <v>27144.971096000001</v>
      </c>
      <c r="W19" s="2">
        <f t="shared" si="9"/>
        <v>8.2737871900607995</v>
      </c>
      <c r="X19" s="2">
        <f t="shared" si="10"/>
        <v>5.1410946557558246</v>
      </c>
      <c r="Y19" s="2">
        <f t="shared" si="11"/>
        <v>1.2841630436100817</v>
      </c>
      <c r="Z19" s="2">
        <f t="shared" si="12"/>
        <v>7.9629208697907341</v>
      </c>
      <c r="AA19" s="2" t="e">
        <f t="shared" si="13"/>
        <v>#DIV/0!</v>
      </c>
      <c r="AB19" s="2" t="e">
        <f t="shared" si="14"/>
        <v>#DIV/0!</v>
      </c>
      <c r="AC19" s="2">
        <v>0</v>
      </c>
      <c r="AD19" s="2" t="e">
        <f t="shared" si="15"/>
        <v>#DIV/0!</v>
      </c>
      <c r="AE19" s="2" t="s">
        <v>135</v>
      </c>
      <c r="AF19" s="2">
        <f t="shared" si="16"/>
        <v>2.3521297182080909</v>
      </c>
      <c r="AG19" s="2">
        <f t="shared" si="17"/>
        <v>0.11834609521910568</v>
      </c>
      <c r="AH19" s="2" t="e">
        <f t="shared" si="18"/>
        <v>#DIV/0!</v>
      </c>
      <c r="AI19" s="2">
        <f t="shared" si="19"/>
        <v>0</v>
      </c>
      <c r="AJ19" s="2">
        <f t="shared" si="20"/>
        <v>0</v>
      </c>
      <c r="AK19" s="2">
        <f t="shared" si="21"/>
        <v>0</v>
      </c>
      <c r="AL19" s="2" t="s">
        <v>265</v>
      </c>
      <c r="AM19" s="2" t="s">
        <v>266</v>
      </c>
      <c r="AN19" s="2" t="s">
        <v>267</v>
      </c>
      <c r="AO19" s="2" t="s">
        <v>268</v>
      </c>
      <c r="AP19" s="2" t="s">
        <v>135</v>
      </c>
      <c r="AQ19" s="2" t="s">
        <v>135</v>
      </c>
      <c r="AR19" s="2" t="s">
        <v>135</v>
      </c>
      <c r="AS19" s="2">
        <v>0</v>
      </c>
      <c r="AT19" s="2" t="s">
        <v>135</v>
      </c>
      <c r="AU19" s="2" t="s">
        <v>135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 t="s">
        <v>200</v>
      </c>
    </row>
    <row r="20" spans="1:99" s="2" customFormat="1" x14ac:dyDescent="0.25">
      <c r="A20" s="2" t="s">
        <v>269</v>
      </c>
      <c r="C20" s="2" t="s">
        <v>270</v>
      </c>
      <c r="D20" s="2">
        <v>1940</v>
      </c>
      <c r="E20" s="2">
        <f t="shared" si="0"/>
        <v>75</v>
      </c>
      <c r="F20" s="2">
        <v>0</v>
      </c>
      <c r="G20" s="2">
        <v>19</v>
      </c>
      <c r="H20" s="2">
        <v>50</v>
      </c>
      <c r="I20" s="2">
        <v>2990</v>
      </c>
      <c r="J20" s="2">
        <v>2500</v>
      </c>
      <c r="K20" s="2">
        <v>2990</v>
      </c>
      <c r="L20" s="2">
        <f t="shared" si="1"/>
        <v>130244101</v>
      </c>
      <c r="M20" s="2">
        <v>363</v>
      </c>
      <c r="N20" s="2">
        <f t="shared" si="2"/>
        <v>15812280</v>
      </c>
      <c r="O20" s="2">
        <f t="shared" si="3"/>
        <v>0.56718750000000007</v>
      </c>
      <c r="P20" s="2">
        <f t="shared" si="4"/>
        <v>1469010.18</v>
      </c>
      <c r="Q20" s="2">
        <f t="shared" si="5"/>
        <v>1.4690101800000002</v>
      </c>
      <c r="R20" s="2">
        <v>0</v>
      </c>
      <c r="S20" s="2">
        <f t="shared" si="6"/>
        <v>0</v>
      </c>
      <c r="T20" s="2">
        <f t="shared" si="7"/>
        <v>0</v>
      </c>
      <c r="U20" s="2">
        <f t="shared" si="8"/>
        <v>0</v>
      </c>
      <c r="W20" s="2">
        <f t="shared" si="9"/>
        <v>0</v>
      </c>
      <c r="X20" s="2">
        <f t="shared" si="10"/>
        <v>0</v>
      </c>
      <c r="Y20" s="2">
        <f t="shared" si="11"/>
        <v>0</v>
      </c>
      <c r="Z20" s="2">
        <f t="shared" si="12"/>
        <v>8.2368956911969686</v>
      </c>
      <c r="AA20" s="2">
        <f t="shared" si="13"/>
        <v>0</v>
      </c>
      <c r="AB20" s="2" t="e">
        <f t="shared" si="14"/>
        <v>#DIV/0!</v>
      </c>
      <c r="AC20" s="2">
        <v>0</v>
      </c>
      <c r="AD20" s="2" t="e">
        <f t="shared" si="15"/>
        <v>#DIV/0!</v>
      </c>
      <c r="AE20" s="2" t="s">
        <v>135</v>
      </c>
      <c r="AF20" s="2">
        <f t="shared" si="16"/>
        <v>0</v>
      </c>
      <c r="AG20" s="2">
        <f t="shared" si="17"/>
        <v>0.18357425174811751</v>
      </c>
      <c r="AH20" s="2">
        <f t="shared" si="18"/>
        <v>0.4763790835684405</v>
      </c>
      <c r="AI20" s="2">
        <f t="shared" si="19"/>
        <v>108899750</v>
      </c>
      <c r="AJ20" s="2">
        <f t="shared" si="20"/>
        <v>3083700</v>
      </c>
      <c r="AK20" s="2">
        <f t="shared" si="21"/>
        <v>3.0836999999999999</v>
      </c>
      <c r="AL20" s="2" t="s">
        <v>135</v>
      </c>
      <c r="AM20" s="2" t="s">
        <v>135</v>
      </c>
      <c r="AN20" s="2" t="s">
        <v>135</v>
      </c>
      <c r="AO20" s="2" t="s">
        <v>135</v>
      </c>
      <c r="AP20" s="2" t="s">
        <v>135</v>
      </c>
      <c r="AQ20" s="2" t="s">
        <v>135</v>
      </c>
      <c r="AR20" s="2" t="s">
        <v>135</v>
      </c>
      <c r="AS20" s="2">
        <v>0</v>
      </c>
      <c r="AT20" s="2" t="s">
        <v>135</v>
      </c>
      <c r="AU20" s="2" t="s">
        <v>135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143</v>
      </c>
    </row>
    <row r="21" spans="1:99" s="2" customFormat="1" x14ac:dyDescent="0.25">
      <c r="A21" s="2" t="s">
        <v>271</v>
      </c>
      <c r="B21" s="2" t="s">
        <v>271</v>
      </c>
      <c r="C21" s="2" t="s">
        <v>272</v>
      </c>
      <c r="D21" s="2">
        <v>1927</v>
      </c>
      <c r="E21" s="2">
        <f t="shared" si="0"/>
        <v>88</v>
      </c>
      <c r="F21" s="2">
        <v>0</v>
      </c>
      <c r="G21" s="2">
        <v>99</v>
      </c>
      <c r="H21" s="2">
        <v>3260</v>
      </c>
      <c r="I21" s="2">
        <v>44150</v>
      </c>
      <c r="J21" s="2">
        <v>38510</v>
      </c>
      <c r="K21" s="2">
        <v>44150</v>
      </c>
      <c r="L21" s="2">
        <f t="shared" si="1"/>
        <v>1923169585</v>
      </c>
      <c r="M21" s="2">
        <v>1730</v>
      </c>
      <c r="N21" s="2">
        <f t="shared" si="2"/>
        <v>75358800</v>
      </c>
      <c r="O21" s="2">
        <f t="shared" si="3"/>
        <v>2.703125</v>
      </c>
      <c r="P21" s="2">
        <f t="shared" si="4"/>
        <v>7001067.7999999998</v>
      </c>
      <c r="Q21" s="2">
        <f t="shared" si="5"/>
        <v>7.0010678000000004</v>
      </c>
      <c r="R21" s="2">
        <v>207</v>
      </c>
      <c r="S21" s="2">
        <f t="shared" si="6"/>
        <v>536.12792999999999</v>
      </c>
      <c r="T21" s="2">
        <f t="shared" si="7"/>
        <v>132480</v>
      </c>
      <c r="U21" s="2">
        <f t="shared" si="8"/>
        <v>5771160000</v>
      </c>
      <c r="V21" s="2">
        <v>61115.966657999998</v>
      </c>
      <c r="W21" s="2">
        <f t="shared" si="9"/>
        <v>18.628146637358398</v>
      </c>
      <c r="X21" s="2">
        <f t="shared" si="10"/>
        <v>11.574997389225253</v>
      </c>
      <c r="Y21" s="2">
        <f t="shared" si="11"/>
        <v>1.9860144194581091</v>
      </c>
      <c r="Z21" s="2">
        <f t="shared" si="12"/>
        <v>25.520172627483454</v>
      </c>
      <c r="AA21" s="2">
        <f t="shared" si="13"/>
        <v>0.39216065314803455</v>
      </c>
      <c r="AB21" s="2" t="e">
        <f t="shared" si="14"/>
        <v>#DIV/0!</v>
      </c>
      <c r="AC21" s="2">
        <v>0</v>
      </c>
      <c r="AD21" s="2" t="e">
        <f t="shared" si="15"/>
        <v>#DIV/0!</v>
      </c>
      <c r="AE21" s="2">
        <v>2.319</v>
      </c>
      <c r="AF21" s="2">
        <f t="shared" si="16"/>
        <v>76.578034682080926</v>
      </c>
      <c r="AG21" s="2">
        <f t="shared" si="17"/>
        <v>0.26053259734720013</v>
      </c>
      <c r="AH21" s="2">
        <f t="shared" si="18"/>
        <v>0.14738682138541565</v>
      </c>
      <c r="AI21" s="2">
        <f t="shared" si="19"/>
        <v>1677491749</v>
      </c>
      <c r="AJ21" s="2">
        <f t="shared" si="20"/>
        <v>47501314.799999997</v>
      </c>
      <c r="AK21" s="2">
        <f t="shared" si="21"/>
        <v>47.501314799999996</v>
      </c>
      <c r="AL21" s="2" t="s">
        <v>273</v>
      </c>
      <c r="AM21" s="2" t="s">
        <v>135</v>
      </c>
      <c r="AN21" s="2" t="s">
        <v>274</v>
      </c>
      <c r="AO21" s="2" t="s">
        <v>275</v>
      </c>
      <c r="AP21" s="2" t="s">
        <v>276</v>
      </c>
      <c r="AQ21" s="2" t="s">
        <v>277</v>
      </c>
      <c r="AR21" s="2" t="s">
        <v>278</v>
      </c>
      <c r="AS21" s="2">
        <v>1</v>
      </c>
      <c r="AT21" s="2" t="s">
        <v>279</v>
      </c>
      <c r="AU21" s="2" t="s">
        <v>280</v>
      </c>
      <c r="AV21" s="2">
        <v>2</v>
      </c>
      <c r="AW21" s="5">
        <v>46</v>
      </c>
      <c r="AX21" s="5">
        <v>54</v>
      </c>
      <c r="AY21" s="2">
        <v>0</v>
      </c>
      <c r="AZ21" s="5">
        <v>1.2</v>
      </c>
      <c r="BA21" s="2">
        <v>0</v>
      </c>
      <c r="BB21" s="5">
        <v>0.1</v>
      </c>
      <c r="BC21" s="2">
        <v>0</v>
      </c>
      <c r="BD21" s="2">
        <v>0</v>
      </c>
      <c r="BE21" s="2">
        <v>0</v>
      </c>
      <c r="BF21" s="2">
        <v>0</v>
      </c>
      <c r="BG21" s="5">
        <v>76</v>
      </c>
      <c r="BH21" s="5">
        <v>2.9</v>
      </c>
      <c r="BI21" s="5">
        <v>15.2</v>
      </c>
      <c r="BJ21" s="5">
        <v>4.5999999999999996</v>
      </c>
      <c r="BK21" s="2">
        <v>0</v>
      </c>
      <c r="BL21" s="2">
        <v>0</v>
      </c>
      <c r="BM21" s="2">
        <v>0</v>
      </c>
      <c r="BN21" s="2">
        <v>0</v>
      </c>
      <c r="BO21" s="5">
        <v>468</v>
      </c>
      <c r="BP21" s="5">
        <v>187</v>
      </c>
      <c r="BQ21" s="5">
        <v>2</v>
      </c>
      <c r="BR21" s="5">
        <v>1</v>
      </c>
      <c r="BS21" s="5">
        <v>7.0000000000000007E-2</v>
      </c>
      <c r="BT21" s="5">
        <v>0.03</v>
      </c>
      <c r="BU21" s="5">
        <v>787</v>
      </c>
      <c r="BV21" s="5">
        <v>3</v>
      </c>
      <c r="BW21" s="5">
        <v>0.12</v>
      </c>
      <c r="BX21" s="5">
        <v>9964</v>
      </c>
      <c r="BY21" s="5">
        <v>1572</v>
      </c>
      <c r="BZ21" s="5">
        <v>34</v>
      </c>
      <c r="CA21" s="5">
        <v>5</v>
      </c>
      <c r="CB21" s="5">
        <v>4.93</v>
      </c>
      <c r="CC21" s="5">
        <v>0.78</v>
      </c>
      <c r="CD21" s="5">
        <v>2</v>
      </c>
      <c r="CE21" s="5">
        <v>2</v>
      </c>
      <c r="CF21" s="2">
        <v>0</v>
      </c>
      <c r="CG21" s="2">
        <v>0</v>
      </c>
      <c r="CH21" s="5">
        <v>27</v>
      </c>
      <c r="CI21" s="5">
        <v>58</v>
      </c>
      <c r="CJ21" s="5">
        <v>71</v>
      </c>
      <c r="CK21" s="2">
        <v>0</v>
      </c>
      <c r="CL21" s="2">
        <v>0</v>
      </c>
      <c r="CM21" s="5">
        <v>11</v>
      </c>
      <c r="CN21" s="5">
        <v>18</v>
      </c>
      <c r="CO21" s="5">
        <v>2</v>
      </c>
      <c r="CP21" s="5">
        <v>9</v>
      </c>
      <c r="CQ21" s="2">
        <v>0</v>
      </c>
      <c r="CR21" s="2">
        <v>0</v>
      </c>
      <c r="CS21" s="2">
        <v>0</v>
      </c>
      <c r="CT21" s="2">
        <v>0</v>
      </c>
      <c r="CU21" s="2" t="s">
        <v>143</v>
      </c>
    </row>
    <row r="22" spans="1:99" s="2" customFormat="1" x14ac:dyDescent="0.25">
      <c r="A22" s="2" t="s">
        <v>281</v>
      </c>
      <c r="C22" s="2" t="s">
        <v>282</v>
      </c>
      <c r="D22" s="2">
        <v>1965</v>
      </c>
      <c r="E22" s="2">
        <f t="shared" si="0"/>
        <v>50</v>
      </c>
      <c r="F22" s="2">
        <v>14</v>
      </c>
      <c r="G22" s="2">
        <v>14</v>
      </c>
      <c r="H22" s="2">
        <v>0</v>
      </c>
      <c r="I22" s="2">
        <v>9087</v>
      </c>
      <c r="J22" s="2">
        <v>8870</v>
      </c>
      <c r="K22" s="2">
        <v>9087</v>
      </c>
      <c r="L22" s="2">
        <f t="shared" si="1"/>
        <v>395828811.30000001</v>
      </c>
      <c r="M22" s="2">
        <v>470.39583916999999</v>
      </c>
      <c r="N22" s="2">
        <f t="shared" si="2"/>
        <v>20490442.754245199</v>
      </c>
      <c r="O22" s="2">
        <f t="shared" si="3"/>
        <v>0.73499349870312503</v>
      </c>
      <c r="P22" s="2">
        <f t="shared" si="4"/>
        <v>1903626.1057035062</v>
      </c>
      <c r="Q22" s="2">
        <f t="shared" si="5"/>
        <v>1.9036261057035062</v>
      </c>
      <c r="R22" s="2">
        <v>0</v>
      </c>
      <c r="S22" s="2">
        <f t="shared" si="6"/>
        <v>0</v>
      </c>
      <c r="T22" s="2">
        <f t="shared" si="7"/>
        <v>0</v>
      </c>
      <c r="U22" s="2">
        <f t="shared" si="8"/>
        <v>0</v>
      </c>
      <c r="V22" s="2">
        <v>32392.269849</v>
      </c>
      <c r="W22" s="2">
        <f t="shared" si="9"/>
        <v>9.8731638499751995</v>
      </c>
      <c r="X22" s="2">
        <f t="shared" si="10"/>
        <v>6.1349015557815063</v>
      </c>
      <c r="Y22" s="2">
        <f t="shared" si="11"/>
        <v>2.0186471343324111</v>
      </c>
      <c r="Z22" s="2">
        <f t="shared" si="12"/>
        <v>19.317728564844817</v>
      </c>
      <c r="AA22" s="2">
        <f t="shared" si="13"/>
        <v>0.90240317044492468</v>
      </c>
      <c r="AB22" s="2">
        <f t="shared" si="14"/>
        <v>4.139513263895318</v>
      </c>
      <c r="AC22" s="2">
        <v>14</v>
      </c>
      <c r="AD22" s="2">
        <f t="shared" si="15"/>
        <v>1.3798377546317726</v>
      </c>
      <c r="AE22" s="2" t="s">
        <v>135</v>
      </c>
      <c r="AF22" s="2">
        <f t="shared" si="16"/>
        <v>0</v>
      </c>
      <c r="AG22" s="2">
        <f t="shared" si="17"/>
        <v>0.37820375514630972</v>
      </c>
      <c r="AH22" s="2">
        <f t="shared" si="18"/>
        <v>0.17399065377942496</v>
      </c>
      <c r="AI22" s="2">
        <f t="shared" si="19"/>
        <v>386376313</v>
      </c>
      <c r="AJ22" s="2">
        <f t="shared" si="20"/>
        <v>10940967.6</v>
      </c>
      <c r="AK22" s="2">
        <f t="shared" si="21"/>
        <v>10.9409676</v>
      </c>
      <c r="AL22" s="2" t="s">
        <v>283</v>
      </c>
      <c r="AM22" s="2" t="s">
        <v>284</v>
      </c>
      <c r="AN22" s="2" t="s">
        <v>285</v>
      </c>
      <c r="AO22" s="2" t="s">
        <v>286</v>
      </c>
      <c r="AP22" s="2" t="s">
        <v>135</v>
      </c>
      <c r="AQ22" s="2" t="s">
        <v>135</v>
      </c>
      <c r="AR22" s="2" t="s">
        <v>135</v>
      </c>
      <c r="AS22" s="2">
        <v>0</v>
      </c>
      <c r="AT22" s="2" t="s">
        <v>135</v>
      </c>
      <c r="AU22" s="2" t="s">
        <v>135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200</v>
      </c>
    </row>
    <row r="23" spans="1:99" s="2" customFormat="1" x14ac:dyDescent="0.25">
      <c r="A23" s="2" t="s">
        <v>287</v>
      </c>
      <c r="C23" s="2" t="s">
        <v>288</v>
      </c>
      <c r="D23" s="2">
        <v>1921</v>
      </c>
      <c r="E23" s="2">
        <f t="shared" si="0"/>
        <v>94</v>
      </c>
      <c r="F23" s="2">
        <v>0</v>
      </c>
      <c r="G23" s="2">
        <v>90</v>
      </c>
      <c r="H23" s="2">
        <v>90205</v>
      </c>
      <c r="I23" s="2">
        <v>23480</v>
      </c>
      <c r="J23" s="2">
        <v>21750</v>
      </c>
      <c r="K23" s="2">
        <v>23480</v>
      </c>
      <c r="L23" s="2">
        <f t="shared" si="1"/>
        <v>1022786452</v>
      </c>
      <c r="M23" s="2">
        <v>950</v>
      </c>
      <c r="N23" s="2">
        <f t="shared" si="2"/>
        <v>41382000</v>
      </c>
      <c r="O23" s="2">
        <f t="shared" si="3"/>
        <v>1.484375</v>
      </c>
      <c r="P23" s="2">
        <f t="shared" si="4"/>
        <v>3844517</v>
      </c>
      <c r="Q23" s="2">
        <f t="shared" si="5"/>
        <v>3.8445170000000002</v>
      </c>
      <c r="R23" s="2">
        <v>6</v>
      </c>
      <c r="S23" s="2">
        <f t="shared" si="6"/>
        <v>15.539939999999998</v>
      </c>
      <c r="T23" s="2">
        <f t="shared" si="7"/>
        <v>3840</v>
      </c>
      <c r="U23" s="2">
        <f t="shared" si="8"/>
        <v>167280000</v>
      </c>
      <c r="V23" s="2">
        <v>34133.596160000001</v>
      </c>
      <c r="W23" s="2">
        <f t="shared" si="9"/>
        <v>10.403920109568</v>
      </c>
      <c r="X23" s="2">
        <f t="shared" si="10"/>
        <v>6.4646983111270409</v>
      </c>
      <c r="Y23" s="2">
        <f t="shared" si="11"/>
        <v>1.4968249270024261</v>
      </c>
      <c r="Z23" s="2">
        <f t="shared" si="12"/>
        <v>24.715732734038955</v>
      </c>
      <c r="AA23" s="2">
        <f t="shared" si="13"/>
        <v>0.38779806276785728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 t="s">
        <v>135</v>
      </c>
      <c r="AF23" s="2">
        <f t="shared" si="16"/>
        <v>4.0421052631578949</v>
      </c>
      <c r="AG23" s="2">
        <f t="shared" si="17"/>
        <v>0.34049692999825176</v>
      </c>
      <c r="AH23" s="2">
        <f t="shared" si="18"/>
        <v>0.1433013930496243</v>
      </c>
      <c r="AI23" s="2">
        <f t="shared" si="19"/>
        <v>947427825</v>
      </c>
      <c r="AJ23" s="2">
        <f t="shared" si="20"/>
        <v>26828190</v>
      </c>
      <c r="AK23" s="2">
        <f t="shared" si="21"/>
        <v>26.828189999999999</v>
      </c>
      <c r="AL23" s="2" t="s">
        <v>289</v>
      </c>
      <c r="AM23" s="2" t="s">
        <v>290</v>
      </c>
      <c r="AN23" s="2" t="s">
        <v>135</v>
      </c>
      <c r="AO23" s="2" t="s">
        <v>291</v>
      </c>
      <c r="AP23" s="2" t="s">
        <v>135</v>
      </c>
      <c r="AQ23" s="2" t="s">
        <v>135</v>
      </c>
      <c r="AR23" s="2" t="s">
        <v>135</v>
      </c>
      <c r="AS23" s="2">
        <v>0</v>
      </c>
      <c r="AT23" s="2" t="s">
        <v>135</v>
      </c>
      <c r="AU23" s="2" t="s">
        <v>135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143</v>
      </c>
    </row>
    <row r="24" spans="1:99" s="2" customFormat="1" x14ac:dyDescent="0.25">
      <c r="A24" s="2" t="s">
        <v>292</v>
      </c>
      <c r="C24" s="2" t="s">
        <v>293</v>
      </c>
      <c r="D24" s="2">
        <v>1961</v>
      </c>
      <c r="E24" s="2">
        <f t="shared" si="0"/>
        <v>54</v>
      </c>
      <c r="F24" s="2">
        <v>0</v>
      </c>
      <c r="G24" s="2">
        <v>133</v>
      </c>
      <c r="H24" s="2">
        <v>650</v>
      </c>
      <c r="I24" s="2">
        <v>42800</v>
      </c>
      <c r="J24" s="2">
        <v>39200</v>
      </c>
      <c r="K24" s="2">
        <v>42800</v>
      </c>
      <c r="L24" s="2">
        <f t="shared" si="1"/>
        <v>1864363720</v>
      </c>
      <c r="M24" s="2">
        <v>1260</v>
      </c>
      <c r="N24" s="2">
        <f t="shared" si="2"/>
        <v>54885600</v>
      </c>
      <c r="O24" s="2">
        <f t="shared" si="3"/>
        <v>1.96875</v>
      </c>
      <c r="P24" s="2">
        <f t="shared" si="4"/>
        <v>5099043.6000000006</v>
      </c>
      <c r="Q24" s="2">
        <f t="shared" si="5"/>
        <v>5.0990435999999999</v>
      </c>
      <c r="R24" s="2">
        <v>4</v>
      </c>
      <c r="S24" s="2">
        <f t="shared" si="6"/>
        <v>10.359959999999999</v>
      </c>
      <c r="T24" s="2">
        <f t="shared" si="7"/>
        <v>2560</v>
      </c>
      <c r="U24" s="2">
        <f t="shared" si="8"/>
        <v>111520000</v>
      </c>
      <c r="V24" s="2">
        <v>54088.207404000001</v>
      </c>
      <c r="W24" s="2">
        <f t="shared" si="9"/>
        <v>16.486085616739199</v>
      </c>
      <c r="X24" s="2">
        <f t="shared" si="10"/>
        <v>10.243981953073177</v>
      </c>
      <c r="Y24" s="2">
        <f t="shared" si="11"/>
        <v>2.0595297954922271</v>
      </c>
      <c r="Z24" s="2">
        <f t="shared" si="12"/>
        <v>33.968175987872961</v>
      </c>
      <c r="AA24" s="2">
        <f t="shared" si="13"/>
        <v>0.3409568121009548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 t="s">
        <v>135</v>
      </c>
      <c r="AF24" s="2">
        <f t="shared" si="16"/>
        <v>2.0317460317460316</v>
      </c>
      <c r="AG24" s="2">
        <f t="shared" si="17"/>
        <v>0.40633896238086925</v>
      </c>
      <c r="AH24" s="2">
        <f t="shared" si="18"/>
        <v>0.10545581838144345</v>
      </c>
      <c r="AI24" s="2">
        <f t="shared" si="19"/>
        <v>1707548080</v>
      </c>
      <c r="AJ24" s="2">
        <f t="shared" si="20"/>
        <v>48352416</v>
      </c>
      <c r="AK24" s="2">
        <f t="shared" si="21"/>
        <v>48.352415999999998</v>
      </c>
      <c r="AL24" s="2" t="s">
        <v>294</v>
      </c>
      <c r="AM24" s="2" t="s">
        <v>295</v>
      </c>
      <c r="AN24" s="2" t="s">
        <v>296</v>
      </c>
      <c r="AO24" s="2" t="s">
        <v>297</v>
      </c>
      <c r="AP24" s="2" t="s">
        <v>135</v>
      </c>
      <c r="AQ24" s="2" t="s">
        <v>135</v>
      </c>
      <c r="AR24" s="2" t="s">
        <v>135</v>
      </c>
      <c r="AS24" s="2">
        <v>0</v>
      </c>
      <c r="AT24" s="2" t="s">
        <v>135</v>
      </c>
      <c r="AU24" s="2" t="s">
        <v>135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143</v>
      </c>
    </row>
    <row r="25" spans="1:99" s="2" customFormat="1" x14ac:dyDescent="0.25">
      <c r="A25" s="2" t="s">
        <v>298</v>
      </c>
      <c r="C25" s="2" t="s">
        <v>299</v>
      </c>
      <c r="D25" s="2">
        <v>1963</v>
      </c>
      <c r="E25" s="2">
        <f t="shared" si="0"/>
        <v>52</v>
      </c>
      <c r="F25" s="2">
        <v>0</v>
      </c>
      <c r="G25" s="2">
        <v>132</v>
      </c>
      <c r="H25" s="2">
        <v>550000</v>
      </c>
      <c r="I25" s="2">
        <v>403000</v>
      </c>
      <c r="J25" s="2">
        <v>240250</v>
      </c>
      <c r="K25" s="2">
        <v>403000</v>
      </c>
      <c r="L25" s="2">
        <f t="shared" si="1"/>
        <v>17554639700</v>
      </c>
      <c r="M25" s="2">
        <v>3592.8780118</v>
      </c>
      <c r="N25" s="2">
        <f t="shared" si="2"/>
        <v>156505766.19400799</v>
      </c>
      <c r="O25" s="2">
        <f t="shared" si="3"/>
        <v>5.6138718934375005</v>
      </c>
      <c r="P25" s="2">
        <f t="shared" si="4"/>
        <v>14539874.310832947</v>
      </c>
      <c r="Q25" s="2">
        <f t="shared" si="5"/>
        <v>14.539874310832948</v>
      </c>
      <c r="R25" s="2">
        <v>11140</v>
      </c>
      <c r="S25" s="2">
        <f t="shared" si="6"/>
        <v>28852.488599999997</v>
      </c>
      <c r="T25" s="2">
        <f t="shared" si="7"/>
        <v>7129600</v>
      </c>
      <c r="U25" s="2">
        <f t="shared" si="8"/>
        <v>310583200000</v>
      </c>
      <c r="V25" s="2">
        <v>482852.01209999999</v>
      </c>
      <c r="W25" s="2">
        <f t="shared" si="9"/>
        <v>147.17329328807998</v>
      </c>
      <c r="X25" s="2">
        <f t="shared" si="10"/>
        <v>91.44927397966741</v>
      </c>
      <c r="Y25" s="2">
        <f t="shared" si="11"/>
        <v>10.887886204565749</v>
      </c>
      <c r="Z25" s="2">
        <f t="shared" si="12"/>
        <v>112.16608900044541</v>
      </c>
      <c r="AA25" s="2">
        <f t="shared" si="13"/>
        <v>0.49663062805135261</v>
      </c>
      <c r="AB25" s="2" t="e">
        <f t="shared" si="14"/>
        <v>#DIV/0!</v>
      </c>
      <c r="AC25" s="2">
        <v>0</v>
      </c>
      <c r="AD25" s="2" t="e">
        <f t="shared" si="15"/>
        <v>#DIV/0!</v>
      </c>
      <c r="AE25" s="2">
        <v>197.31100000000001</v>
      </c>
      <c r="AF25" s="2">
        <f t="shared" si="16"/>
        <v>1984.3701836200482</v>
      </c>
      <c r="AG25" s="2">
        <f t="shared" si="17"/>
        <v>0.79458772950471579</v>
      </c>
      <c r="AH25" s="2">
        <f t="shared" si="18"/>
        <v>4.9064247659677408E-2</v>
      </c>
      <c r="AI25" s="2">
        <f t="shared" si="19"/>
        <v>10465265975</v>
      </c>
      <c r="AJ25" s="2">
        <f t="shared" si="20"/>
        <v>296343570</v>
      </c>
      <c r="AK25" s="2">
        <f t="shared" si="21"/>
        <v>296.34357</v>
      </c>
      <c r="AL25" s="2" t="s">
        <v>300</v>
      </c>
      <c r="AM25" s="2" t="s">
        <v>301</v>
      </c>
      <c r="AN25" s="2" t="s">
        <v>302</v>
      </c>
      <c r="AO25" s="2" t="s">
        <v>303</v>
      </c>
      <c r="AP25" s="2" t="s">
        <v>304</v>
      </c>
      <c r="AQ25" s="2" t="s">
        <v>305</v>
      </c>
      <c r="AR25" s="2" t="s">
        <v>306</v>
      </c>
      <c r="AS25" s="2">
        <v>4</v>
      </c>
      <c r="AT25" s="2" t="s">
        <v>307</v>
      </c>
      <c r="AU25" s="2" t="s">
        <v>308</v>
      </c>
      <c r="AV25" s="2">
        <v>4</v>
      </c>
      <c r="AW25" s="5">
        <v>90</v>
      </c>
      <c r="AX25" s="5">
        <v>10</v>
      </c>
      <c r="AY25" s="2">
        <v>0</v>
      </c>
      <c r="AZ25" s="5">
        <v>0.4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5">
        <v>1.1000000000000001</v>
      </c>
      <c r="BG25" s="5">
        <v>20.8</v>
      </c>
      <c r="BH25" s="5">
        <v>0.1</v>
      </c>
      <c r="BI25" s="5">
        <v>17.899999999999999</v>
      </c>
      <c r="BJ25" s="5">
        <v>58.9</v>
      </c>
      <c r="BK25" s="5">
        <v>0.4</v>
      </c>
      <c r="BL25" s="5">
        <v>0.3</v>
      </c>
      <c r="BM25" s="2">
        <v>0</v>
      </c>
      <c r="BN25" s="5">
        <v>0.1</v>
      </c>
      <c r="BO25" s="5">
        <v>2564</v>
      </c>
      <c r="BP25" s="5">
        <v>4167</v>
      </c>
      <c r="BQ25" s="2">
        <v>0</v>
      </c>
      <c r="BR25" s="2">
        <v>0</v>
      </c>
      <c r="BS25" s="2">
        <v>0</v>
      </c>
      <c r="BT25" s="5">
        <v>0.01</v>
      </c>
      <c r="BU25" s="5">
        <v>5130</v>
      </c>
      <c r="BV25" s="2">
        <v>0</v>
      </c>
      <c r="BW25" s="5">
        <v>0.01</v>
      </c>
      <c r="BX25" s="5">
        <v>181605</v>
      </c>
      <c r="BY25" s="5">
        <v>59409</v>
      </c>
      <c r="BZ25" s="5">
        <v>8</v>
      </c>
      <c r="CA25" s="5">
        <v>3</v>
      </c>
      <c r="CB25" s="5">
        <v>1.05</v>
      </c>
      <c r="CC25" s="5">
        <v>0.34</v>
      </c>
      <c r="CD25" s="5">
        <v>3</v>
      </c>
      <c r="CE25" s="5">
        <v>1</v>
      </c>
      <c r="CF25" s="5">
        <v>1</v>
      </c>
      <c r="CG25" s="5">
        <v>1</v>
      </c>
      <c r="CH25" s="5">
        <v>35</v>
      </c>
      <c r="CI25" s="5">
        <v>10</v>
      </c>
      <c r="CJ25" s="5">
        <v>3</v>
      </c>
      <c r="CK25" s="2">
        <v>0</v>
      </c>
      <c r="CL25" s="2">
        <v>0</v>
      </c>
      <c r="CM25" s="5">
        <v>17</v>
      </c>
      <c r="CN25" s="5">
        <v>16</v>
      </c>
      <c r="CO25" s="5">
        <v>33</v>
      </c>
      <c r="CP25" s="5">
        <v>79</v>
      </c>
      <c r="CQ25" s="2">
        <v>0</v>
      </c>
      <c r="CR25" s="2">
        <v>0</v>
      </c>
      <c r="CS25" s="5">
        <v>2.1760000000000002E-2</v>
      </c>
      <c r="CT25" s="2">
        <v>0</v>
      </c>
      <c r="CU25" s="2" t="s">
        <v>200</v>
      </c>
    </row>
    <row r="26" spans="1:99" s="2" customFormat="1" x14ac:dyDescent="0.25">
      <c r="A26" s="2" t="s">
        <v>309</v>
      </c>
      <c r="C26" s="2" t="s">
        <v>310</v>
      </c>
      <c r="D26" s="2">
        <v>1965</v>
      </c>
      <c r="E26" s="2">
        <f t="shared" si="0"/>
        <v>50</v>
      </c>
      <c r="F26" s="2">
        <v>10</v>
      </c>
      <c r="G26" s="2">
        <v>15</v>
      </c>
      <c r="H26" s="2">
        <v>0</v>
      </c>
      <c r="I26" s="2">
        <v>11600</v>
      </c>
      <c r="J26" s="2">
        <v>7767</v>
      </c>
      <c r="K26" s="2">
        <v>11600</v>
      </c>
      <c r="L26" s="2">
        <f t="shared" si="1"/>
        <v>505294840</v>
      </c>
      <c r="M26" s="2">
        <v>470.39583916999999</v>
      </c>
      <c r="N26" s="2">
        <f t="shared" si="2"/>
        <v>20490442.754245199</v>
      </c>
      <c r="O26" s="2">
        <f t="shared" si="3"/>
        <v>0.73499349870312503</v>
      </c>
      <c r="P26" s="2">
        <f t="shared" si="4"/>
        <v>1903626.1057035062</v>
      </c>
      <c r="Q26" s="2">
        <f t="shared" si="5"/>
        <v>1.9036261057035062</v>
      </c>
      <c r="R26" s="2">
        <v>0</v>
      </c>
      <c r="S26" s="2">
        <f t="shared" si="6"/>
        <v>0</v>
      </c>
      <c r="T26" s="2">
        <f t="shared" si="7"/>
        <v>0</v>
      </c>
      <c r="U26" s="2">
        <f t="shared" si="8"/>
        <v>0</v>
      </c>
      <c r="V26" s="2">
        <v>32392.269849</v>
      </c>
      <c r="W26" s="2">
        <f t="shared" si="9"/>
        <v>9.8731638499751995</v>
      </c>
      <c r="X26" s="2">
        <f t="shared" si="10"/>
        <v>6.1349015557815063</v>
      </c>
      <c r="Y26" s="2">
        <f t="shared" si="11"/>
        <v>2.0186471343324111</v>
      </c>
      <c r="Z26" s="2">
        <f t="shared" si="12"/>
        <v>24.660025459689653</v>
      </c>
      <c r="AA26" s="2">
        <f t="shared" si="13"/>
        <v>1.030554412494719</v>
      </c>
      <c r="AB26" s="2">
        <f t="shared" si="14"/>
        <v>7.398007637906896</v>
      </c>
      <c r="AC26" s="2">
        <v>10</v>
      </c>
      <c r="AD26" s="2">
        <f t="shared" si="15"/>
        <v>2.4660025459689652</v>
      </c>
      <c r="AE26" s="2" t="s">
        <v>135</v>
      </c>
      <c r="AF26" s="2">
        <f t="shared" si="16"/>
        <v>0</v>
      </c>
      <c r="AG26" s="2">
        <f t="shared" si="17"/>
        <v>0.48279559367197017</v>
      </c>
      <c r="AH26" s="2">
        <f t="shared" si="18"/>
        <v>0.19869925312520914</v>
      </c>
      <c r="AI26" s="2">
        <f t="shared" si="19"/>
        <v>338329743.30000001</v>
      </c>
      <c r="AJ26" s="2">
        <f t="shared" si="20"/>
        <v>9580439.1600000001</v>
      </c>
      <c r="AK26" s="2">
        <f t="shared" si="21"/>
        <v>9.580439160000001</v>
      </c>
      <c r="AL26" s="2" t="s">
        <v>283</v>
      </c>
      <c r="AM26" s="2" t="s">
        <v>284</v>
      </c>
      <c r="AN26" s="2" t="s">
        <v>285</v>
      </c>
      <c r="AO26" s="2" t="s">
        <v>286</v>
      </c>
      <c r="AP26" s="2" t="s">
        <v>135</v>
      </c>
      <c r="AQ26" s="2" t="s">
        <v>135</v>
      </c>
      <c r="AR26" s="2" t="s">
        <v>135</v>
      </c>
      <c r="AS26" s="2">
        <v>0</v>
      </c>
      <c r="AT26" s="2" t="s">
        <v>135</v>
      </c>
      <c r="AU26" s="2" t="s">
        <v>135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200</v>
      </c>
    </row>
    <row r="27" spans="1:99" s="2" customFormat="1" x14ac:dyDescent="0.25">
      <c r="A27" s="2" t="s">
        <v>311</v>
      </c>
      <c r="B27" s="2" t="s">
        <v>312</v>
      </c>
      <c r="C27" s="2" t="s">
        <v>313</v>
      </c>
      <c r="D27" s="2">
        <v>1920</v>
      </c>
      <c r="E27" s="2">
        <f t="shared" si="0"/>
        <v>95</v>
      </c>
      <c r="F27" s="2">
        <v>0</v>
      </c>
      <c r="G27" s="2">
        <v>34</v>
      </c>
      <c r="H27" s="2">
        <v>250</v>
      </c>
      <c r="I27" s="2">
        <v>4478</v>
      </c>
      <c r="J27" s="2">
        <v>3700</v>
      </c>
      <c r="K27" s="2">
        <v>4478</v>
      </c>
      <c r="L27" s="2">
        <f t="shared" si="1"/>
        <v>195061232.20000002</v>
      </c>
      <c r="M27" s="2">
        <v>400</v>
      </c>
      <c r="N27" s="2">
        <f t="shared" si="2"/>
        <v>17424000</v>
      </c>
      <c r="O27" s="2">
        <f t="shared" si="3"/>
        <v>0.625</v>
      </c>
      <c r="P27" s="2">
        <f t="shared" si="4"/>
        <v>1618744</v>
      </c>
      <c r="Q27" s="2">
        <f t="shared" si="5"/>
        <v>1.6187440000000002</v>
      </c>
      <c r="R27" s="2">
        <v>4</v>
      </c>
      <c r="S27" s="2">
        <f t="shared" si="6"/>
        <v>10.359959999999999</v>
      </c>
      <c r="T27" s="2">
        <f t="shared" si="7"/>
        <v>2560</v>
      </c>
      <c r="U27" s="2">
        <f t="shared" si="8"/>
        <v>111520000</v>
      </c>
      <c r="V27" s="2">
        <v>19352.572110000001</v>
      </c>
      <c r="W27" s="2">
        <f t="shared" si="9"/>
        <v>5.898663979128</v>
      </c>
      <c r="X27" s="2">
        <f t="shared" si="10"/>
        <v>3.6652610422013403</v>
      </c>
      <c r="Y27" s="2">
        <f t="shared" si="11"/>
        <v>1.307854594311747</v>
      </c>
      <c r="Z27" s="2">
        <f t="shared" si="12"/>
        <v>11.194974299816346</v>
      </c>
      <c r="AA27" s="2">
        <f t="shared" si="13"/>
        <v>1.2924680642348743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 t="s">
        <v>135</v>
      </c>
      <c r="AF27" s="2">
        <f t="shared" si="16"/>
        <v>6.4</v>
      </c>
      <c r="AG27" s="2">
        <f t="shared" si="17"/>
        <v>0.23768108327263351</v>
      </c>
      <c r="AH27" s="2">
        <f t="shared" si="18"/>
        <v>0.35468623599764759</v>
      </c>
      <c r="AI27" s="2">
        <f t="shared" si="19"/>
        <v>161171630</v>
      </c>
      <c r="AJ27" s="2">
        <f t="shared" si="20"/>
        <v>4563876</v>
      </c>
      <c r="AK27" s="2">
        <f t="shared" si="21"/>
        <v>4.5638759999999996</v>
      </c>
      <c r="AL27" s="2" t="s">
        <v>314</v>
      </c>
      <c r="AM27" s="2" t="s">
        <v>135</v>
      </c>
      <c r="AN27" s="2" t="s">
        <v>315</v>
      </c>
      <c r="AO27" s="2" t="s">
        <v>316</v>
      </c>
      <c r="AP27" s="2" t="s">
        <v>135</v>
      </c>
      <c r="AQ27" s="2" t="s">
        <v>135</v>
      </c>
      <c r="AR27" s="2" t="s">
        <v>135</v>
      </c>
      <c r="AS27" s="2">
        <v>0</v>
      </c>
      <c r="AT27" s="2" t="s">
        <v>135</v>
      </c>
      <c r="AU27" s="2" t="s">
        <v>135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143</v>
      </c>
    </row>
    <row r="28" spans="1:99" s="2" customFormat="1" x14ac:dyDescent="0.25">
      <c r="A28" s="2" t="s">
        <v>317</v>
      </c>
      <c r="C28" s="2" t="s">
        <v>318</v>
      </c>
      <c r="D28" s="2">
        <v>1918</v>
      </c>
      <c r="E28" s="2">
        <f t="shared" si="0"/>
        <v>97</v>
      </c>
      <c r="F28" s="2">
        <v>0</v>
      </c>
      <c r="G28" s="2">
        <v>149</v>
      </c>
      <c r="H28" s="2">
        <v>2380</v>
      </c>
      <c r="I28" s="2">
        <v>98000</v>
      </c>
      <c r="J28" s="2">
        <v>90000</v>
      </c>
      <c r="K28" s="2">
        <v>98000</v>
      </c>
      <c r="L28" s="2">
        <f t="shared" si="1"/>
        <v>4268870200</v>
      </c>
      <c r="M28" s="2">
        <v>2768</v>
      </c>
      <c r="N28" s="2">
        <f t="shared" si="2"/>
        <v>120574080</v>
      </c>
      <c r="O28" s="2">
        <f t="shared" si="3"/>
        <v>4.3250000000000002</v>
      </c>
      <c r="P28" s="2">
        <f t="shared" si="4"/>
        <v>11201708.48</v>
      </c>
      <c r="Q28" s="2">
        <f t="shared" si="5"/>
        <v>11.201708480000001</v>
      </c>
      <c r="R28" s="2">
        <v>182</v>
      </c>
      <c r="S28" s="2">
        <f t="shared" si="6"/>
        <v>471.37817999999999</v>
      </c>
      <c r="T28" s="2">
        <f t="shared" si="7"/>
        <v>116480</v>
      </c>
      <c r="U28" s="2">
        <f t="shared" si="8"/>
        <v>5074160000</v>
      </c>
      <c r="V28" s="2">
        <v>63696.510947000002</v>
      </c>
      <c r="W28" s="2">
        <f t="shared" si="9"/>
        <v>19.4146965366456</v>
      </c>
      <c r="X28" s="2">
        <f t="shared" si="10"/>
        <v>12.06373699429612</v>
      </c>
      <c r="Y28" s="2">
        <f t="shared" si="11"/>
        <v>1.636376992691067</v>
      </c>
      <c r="Z28" s="2">
        <f t="shared" si="12"/>
        <v>35.404542999623139</v>
      </c>
      <c r="AA28" s="2">
        <f t="shared" si="13"/>
        <v>0.17488637870672677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>
        <v>16.381900000000002</v>
      </c>
      <c r="AF28" s="2">
        <f t="shared" si="16"/>
        <v>42.080924855491332</v>
      </c>
      <c r="AG28" s="2">
        <f t="shared" si="17"/>
        <v>0.28574422568302682</v>
      </c>
      <c r="AH28" s="2">
        <f t="shared" si="18"/>
        <v>0.100904293183153</v>
      </c>
      <c r="AI28" s="2">
        <f t="shared" si="19"/>
        <v>3920391000</v>
      </c>
      <c r="AJ28" s="2">
        <f t="shared" si="20"/>
        <v>111013200</v>
      </c>
      <c r="AK28" s="2">
        <f t="shared" si="21"/>
        <v>111.0132</v>
      </c>
      <c r="AL28" s="2" t="s">
        <v>319</v>
      </c>
      <c r="AM28" s="2" t="s">
        <v>135</v>
      </c>
      <c r="AN28" s="2" t="s">
        <v>135</v>
      </c>
      <c r="AO28" s="2" t="s">
        <v>320</v>
      </c>
      <c r="AP28" s="2" t="s">
        <v>321</v>
      </c>
      <c r="AQ28" s="2" t="s">
        <v>322</v>
      </c>
      <c r="AR28" s="2" t="s">
        <v>323</v>
      </c>
      <c r="AS28" s="2">
        <v>1</v>
      </c>
      <c r="AT28" s="2" t="s">
        <v>324</v>
      </c>
      <c r="AU28" s="2" t="s">
        <v>325</v>
      </c>
      <c r="AV28" s="2">
        <v>2</v>
      </c>
      <c r="AW28" s="5">
        <v>100</v>
      </c>
      <c r="AX28" s="2">
        <v>0</v>
      </c>
      <c r="AY28" s="2">
        <v>0</v>
      </c>
      <c r="AZ28" s="5">
        <v>1</v>
      </c>
      <c r="BA28" s="2">
        <v>0</v>
      </c>
      <c r="BB28" s="2">
        <v>0</v>
      </c>
      <c r="BC28" s="5">
        <v>0.2</v>
      </c>
      <c r="BD28" s="2">
        <v>0</v>
      </c>
      <c r="BE28" s="5">
        <v>0.1</v>
      </c>
      <c r="BF28" s="5">
        <v>0.3</v>
      </c>
      <c r="BG28" s="5">
        <v>64.900000000000006</v>
      </c>
      <c r="BH28" s="2">
        <v>0</v>
      </c>
      <c r="BI28" s="5">
        <v>8.9</v>
      </c>
      <c r="BJ28" s="5">
        <v>23.3</v>
      </c>
      <c r="BK28" s="5">
        <v>1</v>
      </c>
      <c r="BL28" s="5">
        <v>0.2</v>
      </c>
      <c r="BM28" s="2">
        <v>0</v>
      </c>
      <c r="BN28" s="5">
        <v>0.1</v>
      </c>
      <c r="BO28" s="5">
        <v>3643</v>
      </c>
      <c r="BP28" s="5">
        <v>1353</v>
      </c>
      <c r="BQ28" s="5">
        <v>4</v>
      </c>
      <c r="BR28" s="5">
        <v>1</v>
      </c>
      <c r="BS28" s="5">
        <v>0.09</v>
      </c>
      <c r="BT28" s="5">
        <v>0.03</v>
      </c>
      <c r="BU28" s="5">
        <v>5440</v>
      </c>
      <c r="BV28" s="5">
        <v>6</v>
      </c>
      <c r="BW28" s="5">
        <v>0.13</v>
      </c>
      <c r="BX28" s="5">
        <v>16363</v>
      </c>
      <c r="BY28" s="5">
        <v>627</v>
      </c>
      <c r="BZ28" s="5">
        <v>18</v>
      </c>
      <c r="CA28" s="5">
        <v>1</v>
      </c>
      <c r="CB28" s="5">
        <v>1.1599999999999999</v>
      </c>
      <c r="CC28" s="5">
        <v>0.05</v>
      </c>
      <c r="CD28" s="5">
        <v>5</v>
      </c>
      <c r="CE28" s="5">
        <v>2</v>
      </c>
      <c r="CF28" s="5">
        <v>1</v>
      </c>
      <c r="CG28" s="5">
        <v>1</v>
      </c>
      <c r="CH28" s="5">
        <v>25</v>
      </c>
      <c r="CI28" s="5">
        <v>52</v>
      </c>
      <c r="CJ28" s="5">
        <v>50</v>
      </c>
      <c r="CK28" s="2">
        <v>0</v>
      </c>
      <c r="CL28" s="2">
        <v>0</v>
      </c>
      <c r="CM28" s="5">
        <v>7</v>
      </c>
      <c r="CN28" s="5">
        <v>9</v>
      </c>
      <c r="CO28" s="5">
        <v>10</v>
      </c>
      <c r="CP28" s="5">
        <v>37</v>
      </c>
      <c r="CQ28" s="2">
        <v>0</v>
      </c>
      <c r="CR28" s="5">
        <v>1</v>
      </c>
      <c r="CS28" s="2">
        <v>0</v>
      </c>
      <c r="CT28" s="2">
        <v>0</v>
      </c>
      <c r="CU28" s="2" t="s">
        <v>143</v>
      </c>
    </row>
    <row r="29" spans="1:99" s="2" customFormat="1" x14ac:dyDescent="0.25">
      <c r="A29" s="2" t="s">
        <v>326</v>
      </c>
      <c r="C29" s="2" t="s">
        <v>327</v>
      </c>
      <c r="D29" s="2">
        <v>1920</v>
      </c>
      <c r="E29" s="2">
        <f t="shared" si="0"/>
        <v>95</v>
      </c>
      <c r="F29" s="2">
        <v>0</v>
      </c>
      <c r="G29" s="2">
        <v>29</v>
      </c>
      <c r="H29" s="2">
        <v>1800</v>
      </c>
      <c r="I29" s="2">
        <v>7800</v>
      </c>
      <c r="J29" s="2">
        <v>4100</v>
      </c>
      <c r="K29" s="2">
        <v>7800</v>
      </c>
      <c r="L29" s="2">
        <f t="shared" si="1"/>
        <v>339767220</v>
      </c>
      <c r="M29" s="2">
        <v>453</v>
      </c>
      <c r="N29" s="2">
        <f t="shared" si="2"/>
        <v>19732680</v>
      </c>
      <c r="O29" s="2">
        <f t="shared" si="3"/>
        <v>0.70781250000000007</v>
      </c>
      <c r="P29" s="2">
        <f t="shared" si="4"/>
        <v>1833227.58</v>
      </c>
      <c r="Q29" s="2">
        <f t="shared" si="5"/>
        <v>1.8332275800000002</v>
      </c>
      <c r="R29" s="2">
        <v>17</v>
      </c>
      <c r="S29" s="2">
        <f t="shared" si="6"/>
        <v>44.029829999999997</v>
      </c>
      <c r="T29" s="2">
        <f t="shared" si="7"/>
        <v>10880</v>
      </c>
      <c r="U29" s="2">
        <f t="shared" si="8"/>
        <v>473960000</v>
      </c>
      <c r="V29" s="2">
        <v>18348.525062000001</v>
      </c>
      <c r="W29" s="2">
        <f t="shared" si="9"/>
        <v>5.5926304388975998</v>
      </c>
      <c r="X29" s="2">
        <f t="shared" si="10"/>
        <v>3.4751005555924284</v>
      </c>
      <c r="Y29" s="2">
        <f t="shared" si="11"/>
        <v>1.1652062945330222</v>
      </c>
      <c r="Z29" s="2">
        <f t="shared" si="12"/>
        <v>17.21850351802188</v>
      </c>
      <c r="AA29" s="2">
        <f t="shared" si="13"/>
        <v>1.1058600095738649</v>
      </c>
      <c r="AB29" s="2" t="e">
        <f t="shared" si="14"/>
        <v>#DIV/0!</v>
      </c>
      <c r="AC29" s="2">
        <v>0</v>
      </c>
      <c r="AD29" s="2" t="e">
        <f t="shared" si="15"/>
        <v>#DIV/0!</v>
      </c>
      <c r="AE29" s="2" t="s">
        <v>135</v>
      </c>
      <c r="AF29" s="2">
        <f t="shared" si="16"/>
        <v>24.017660044150109</v>
      </c>
      <c r="AG29" s="2">
        <f t="shared" si="17"/>
        <v>0.34351666878714437</v>
      </c>
      <c r="AH29" s="2">
        <f t="shared" si="18"/>
        <v>0.36249365863149829</v>
      </c>
      <c r="AI29" s="2">
        <f t="shared" si="19"/>
        <v>178595590</v>
      </c>
      <c r="AJ29" s="2">
        <f t="shared" si="20"/>
        <v>5057268</v>
      </c>
      <c r="AK29" s="2">
        <f t="shared" si="21"/>
        <v>5.0572679999999997</v>
      </c>
      <c r="AL29" s="2" t="s">
        <v>328</v>
      </c>
      <c r="AM29" s="2" t="s">
        <v>135</v>
      </c>
      <c r="AN29" s="2" t="s">
        <v>329</v>
      </c>
      <c r="AO29" s="2" t="s">
        <v>330</v>
      </c>
      <c r="AP29" s="2" t="s">
        <v>135</v>
      </c>
      <c r="AQ29" s="2" t="s">
        <v>135</v>
      </c>
      <c r="AR29" s="2" t="s">
        <v>135</v>
      </c>
      <c r="AS29" s="2">
        <v>0</v>
      </c>
      <c r="AT29" s="2" t="s">
        <v>135</v>
      </c>
      <c r="AU29" s="2" t="s">
        <v>135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 t="s">
        <v>143</v>
      </c>
    </row>
    <row r="30" spans="1:99" s="2" customFormat="1" x14ac:dyDescent="0.25">
      <c r="A30" s="2" t="s">
        <v>331</v>
      </c>
      <c r="C30" s="2" t="s">
        <v>332</v>
      </c>
      <c r="D30" s="2">
        <v>1950</v>
      </c>
      <c r="E30" s="2">
        <f t="shared" si="0"/>
        <v>65</v>
      </c>
      <c r="F30" s="2">
        <v>0</v>
      </c>
      <c r="G30" s="2">
        <v>25</v>
      </c>
      <c r="H30" s="2">
        <v>0</v>
      </c>
      <c r="I30" s="2">
        <v>6510</v>
      </c>
      <c r="J30" s="2">
        <v>0</v>
      </c>
      <c r="K30" s="2">
        <v>6510</v>
      </c>
      <c r="L30" s="2">
        <f t="shared" si="1"/>
        <v>283574949</v>
      </c>
      <c r="M30" s="2">
        <v>405.22585705</v>
      </c>
      <c r="N30" s="2">
        <f t="shared" si="2"/>
        <v>17651638.333098002</v>
      </c>
      <c r="O30" s="2">
        <f t="shared" si="3"/>
        <v>0.63316540164062507</v>
      </c>
      <c r="P30" s="2">
        <f t="shared" si="4"/>
        <v>1639892.311861363</v>
      </c>
      <c r="Q30" s="2">
        <f t="shared" si="5"/>
        <v>1.6398923118613631</v>
      </c>
      <c r="R30" s="2">
        <v>0</v>
      </c>
      <c r="S30" s="2">
        <f t="shared" si="6"/>
        <v>0</v>
      </c>
      <c r="T30" s="2">
        <f t="shared" si="7"/>
        <v>0</v>
      </c>
      <c r="U30" s="2">
        <f t="shared" si="8"/>
        <v>0</v>
      </c>
      <c r="V30" s="2">
        <v>24394.286472</v>
      </c>
      <c r="W30" s="2">
        <f t="shared" si="9"/>
        <v>7.4353785166655992</v>
      </c>
      <c r="X30" s="2">
        <f t="shared" si="10"/>
        <v>4.6201314920779684</v>
      </c>
      <c r="Y30" s="2">
        <f t="shared" si="11"/>
        <v>1.6379110336691565</v>
      </c>
      <c r="Z30" s="2">
        <f t="shared" si="12"/>
        <v>16.065078133188237</v>
      </c>
      <c r="AA30" s="2" t="e">
        <f t="shared" si="13"/>
        <v>#DIV/0!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 t="s">
        <v>135</v>
      </c>
      <c r="AF30" s="2">
        <f t="shared" si="16"/>
        <v>0</v>
      </c>
      <c r="AG30" s="2">
        <f t="shared" si="17"/>
        <v>0.33887207370296035</v>
      </c>
      <c r="AH30" s="2" t="e">
        <f t="shared" si="18"/>
        <v>#DIV/0!</v>
      </c>
      <c r="AI30" s="2">
        <f t="shared" si="19"/>
        <v>0</v>
      </c>
      <c r="AJ30" s="2">
        <f t="shared" si="20"/>
        <v>0</v>
      </c>
      <c r="AK30" s="2">
        <f t="shared" si="21"/>
        <v>0</v>
      </c>
      <c r="AL30" s="2" t="s">
        <v>259</v>
      </c>
      <c r="AM30" s="2" t="s">
        <v>260</v>
      </c>
      <c r="AN30" s="2" t="s">
        <v>261</v>
      </c>
      <c r="AO30" s="2" t="s">
        <v>262</v>
      </c>
      <c r="AP30" s="2" t="s">
        <v>135</v>
      </c>
      <c r="AQ30" s="2" t="s">
        <v>135</v>
      </c>
      <c r="AR30" s="2" t="s">
        <v>135</v>
      </c>
      <c r="AS30" s="2">
        <v>0</v>
      </c>
      <c r="AT30" s="2" t="s">
        <v>135</v>
      </c>
      <c r="AU30" s="2" t="s">
        <v>135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200</v>
      </c>
    </row>
    <row r="31" spans="1:99" s="2" customFormat="1" x14ac:dyDescent="0.25">
      <c r="A31" s="2" t="s">
        <v>333</v>
      </c>
      <c r="B31" s="2" t="s">
        <v>333</v>
      </c>
      <c r="C31" s="2" t="s">
        <v>334</v>
      </c>
      <c r="D31" s="2">
        <v>1975</v>
      </c>
      <c r="E31" s="2">
        <f t="shared" si="0"/>
        <v>40</v>
      </c>
      <c r="F31" s="2">
        <v>246</v>
      </c>
      <c r="G31" s="2">
        <v>251</v>
      </c>
      <c r="H31" s="2">
        <v>136360</v>
      </c>
      <c r="I31" s="2">
        <v>722000</v>
      </c>
      <c r="J31" s="2">
        <v>50130</v>
      </c>
      <c r="K31" s="2">
        <v>722000</v>
      </c>
      <c r="L31" s="2">
        <f t="shared" si="1"/>
        <v>31450247800</v>
      </c>
      <c r="M31" s="2">
        <v>1200</v>
      </c>
      <c r="N31" s="2">
        <f t="shared" si="2"/>
        <v>52272000</v>
      </c>
      <c r="O31" s="2">
        <f t="shared" si="3"/>
        <v>1.875</v>
      </c>
      <c r="P31" s="2">
        <f t="shared" si="4"/>
        <v>4856232</v>
      </c>
      <c r="Q31" s="2">
        <f t="shared" si="5"/>
        <v>4.8562320000000003</v>
      </c>
      <c r="R31" s="2">
        <v>14635</v>
      </c>
      <c r="S31" s="2">
        <f t="shared" si="6"/>
        <v>37904.503649999999</v>
      </c>
      <c r="T31" s="2">
        <f t="shared" si="7"/>
        <v>9366400</v>
      </c>
      <c r="U31" s="2">
        <f t="shared" si="8"/>
        <v>408023800000</v>
      </c>
      <c r="V31" s="2">
        <v>141891.08835000001</v>
      </c>
      <c r="W31" s="2">
        <f t="shared" si="9"/>
        <v>43.248403729079996</v>
      </c>
      <c r="X31" s="2">
        <f t="shared" si="10"/>
        <v>26.873320786959901</v>
      </c>
      <c r="Y31" s="2">
        <f t="shared" si="11"/>
        <v>5.5362444830344613</v>
      </c>
      <c r="Z31" s="2">
        <f t="shared" si="12"/>
        <v>601.66528543005813</v>
      </c>
      <c r="AA31" s="2">
        <f t="shared" si="13"/>
        <v>0.69942357363606833</v>
      </c>
      <c r="AB31" s="2">
        <f t="shared" si="14"/>
        <v>7.3373815296348548</v>
      </c>
      <c r="AC31" s="2">
        <v>246</v>
      </c>
      <c r="AD31" s="2">
        <f t="shared" si="15"/>
        <v>2.4457938432116184</v>
      </c>
      <c r="AE31" s="2">
        <v>977.07100000000003</v>
      </c>
      <c r="AF31" s="2">
        <f t="shared" si="16"/>
        <v>7805.333333333333</v>
      </c>
      <c r="AG31" s="2">
        <f t="shared" si="17"/>
        <v>7.3750648659452116</v>
      </c>
      <c r="AH31" s="2">
        <f t="shared" si="18"/>
        <v>7.8536150400436641E-2</v>
      </c>
      <c r="AI31" s="2">
        <f t="shared" si="19"/>
        <v>2183657787</v>
      </c>
      <c r="AJ31" s="2">
        <f t="shared" si="20"/>
        <v>61834352.399999999</v>
      </c>
      <c r="AK31" s="2">
        <f t="shared" si="21"/>
        <v>61.8343524</v>
      </c>
      <c r="AL31" s="2" t="s">
        <v>335</v>
      </c>
      <c r="AM31" s="2" t="s">
        <v>336</v>
      </c>
      <c r="AN31" s="2" t="s">
        <v>337</v>
      </c>
      <c r="AO31" s="2" t="s">
        <v>338</v>
      </c>
      <c r="AP31" s="2" t="s">
        <v>339</v>
      </c>
      <c r="AQ31" s="2" t="s">
        <v>340</v>
      </c>
      <c r="AR31" s="2" t="s">
        <v>341</v>
      </c>
      <c r="AS31" s="2">
        <v>4</v>
      </c>
      <c r="AT31" s="2" t="s">
        <v>342</v>
      </c>
      <c r="AU31" s="2" t="s">
        <v>343</v>
      </c>
      <c r="AV31" s="2">
        <v>3</v>
      </c>
      <c r="AW31" s="5">
        <v>93</v>
      </c>
      <c r="AX31" s="5">
        <v>6</v>
      </c>
      <c r="AY31" s="2">
        <v>0</v>
      </c>
      <c r="AZ31" s="5">
        <v>0.5</v>
      </c>
      <c r="BA31" s="5">
        <v>0.3</v>
      </c>
      <c r="BB31" s="2">
        <v>0</v>
      </c>
      <c r="BC31" s="5">
        <v>0.2</v>
      </c>
      <c r="BD31" s="2">
        <v>0</v>
      </c>
      <c r="BE31" s="5">
        <v>0.1</v>
      </c>
      <c r="BF31" s="5">
        <v>2.2999999999999998</v>
      </c>
      <c r="BG31" s="5">
        <v>37.200000000000003</v>
      </c>
      <c r="BH31" s="5">
        <v>0.6</v>
      </c>
      <c r="BI31" s="5">
        <v>16.8</v>
      </c>
      <c r="BJ31" s="5">
        <v>37</v>
      </c>
      <c r="BK31" s="5">
        <v>2.8</v>
      </c>
      <c r="BL31" s="5">
        <v>1.3</v>
      </c>
      <c r="BM31" s="2">
        <v>0</v>
      </c>
      <c r="BN31" s="5">
        <v>0.7</v>
      </c>
      <c r="BO31" s="5">
        <v>40512</v>
      </c>
      <c r="BP31" s="5">
        <v>30812</v>
      </c>
      <c r="BQ31" s="5">
        <v>1</v>
      </c>
      <c r="BR31" s="5">
        <v>1</v>
      </c>
      <c r="BS31" s="5">
        <v>0.01</v>
      </c>
      <c r="BT31" s="5">
        <v>0.01</v>
      </c>
      <c r="BU31" s="5">
        <v>66973</v>
      </c>
      <c r="BV31" s="5">
        <v>2</v>
      </c>
      <c r="BW31" s="5">
        <v>0.02</v>
      </c>
      <c r="BX31" s="5">
        <v>824016</v>
      </c>
      <c r="BY31" s="5">
        <v>230415</v>
      </c>
      <c r="BZ31" s="5">
        <v>29</v>
      </c>
      <c r="CA31" s="5">
        <v>8</v>
      </c>
      <c r="CB31" s="5">
        <v>0.94</v>
      </c>
      <c r="CC31" s="5">
        <v>0.28000000000000003</v>
      </c>
      <c r="CD31" s="5">
        <v>16</v>
      </c>
      <c r="CE31" s="5">
        <v>8</v>
      </c>
      <c r="CF31" s="5">
        <v>4</v>
      </c>
      <c r="CG31" s="5">
        <v>6</v>
      </c>
      <c r="CH31" s="5">
        <v>21</v>
      </c>
      <c r="CI31" s="5">
        <v>29</v>
      </c>
      <c r="CJ31" s="5">
        <v>21</v>
      </c>
      <c r="CK31" s="5">
        <v>2</v>
      </c>
      <c r="CL31" s="2">
        <v>0</v>
      </c>
      <c r="CM31" s="5">
        <v>11</v>
      </c>
      <c r="CN31" s="5">
        <v>13</v>
      </c>
      <c r="CO31" s="5">
        <v>16</v>
      </c>
      <c r="CP31" s="5">
        <v>50</v>
      </c>
      <c r="CQ31" s="5">
        <v>1</v>
      </c>
      <c r="CR31" s="5">
        <v>2</v>
      </c>
      <c r="CS31" s="5">
        <v>0.13145000000000001</v>
      </c>
      <c r="CT31" s="2">
        <v>0</v>
      </c>
      <c r="CU31" s="2" t="s">
        <v>143</v>
      </c>
    </row>
    <row r="32" spans="1:99" s="2" customFormat="1" x14ac:dyDescent="0.25">
      <c r="A32" s="2" t="s">
        <v>344</v>
      </c>
      <c r="C32" s="2" t="s">
        <v>345</v>
      </c>
      <c r="D32" s="2">
        <v>1975</v>
      </c>
      <c r="E32" s="2">
        <f t="shared" si="0"/>
        <v>40</v>
      </c>
      <c r="F32" s="2">
        <v>0</v>
      </c>
      <c r="G32" s="2">
        <v>85</v>
      </c>
      <c r="H32" s="2">
        <v>30400</v>
      </c>
      <c r="I32" s="2">
        <v>13200</v>
      </c>
      <c r="J32" s="2">
        <v>0</v>
      </c>
      <c r="K32" s="2">
        <v>13200</v>
      </c>
      <c r="L32" s="2">
        <f t="shared" si="1"/>
        <v>574990680</v>
      </c>
      <c r="M32" s="2">
        <v>550</v>
      </c>
      <c r="N32" s="2">
        <f t="shared" si="2"/>
        <v>23958000</v>
      </c>
      <c r="O32" s="2">
        <f t="shared" si="3"/>
        <v>0.859375</v>
      </c>
      <c r="P32" s="2">
        <f t="shared" si="4"/>
        <v>2225773</v>
      </c>
      <c r="Q32" s="2">
        <f t="shared" si="5"/>
        <v>2.2257730000000002</v>
      </c>
      <c r="R32" s="2">
        <v>29</v>
      </c>
      <c r="S32" s="2">
        <f t="shared" si="6"/>
        <v>75.109709999999993</v>
      </c>
      <c r="T32" s="2">
        <f t="shared" si="7"/>
        <v>18560</v>
      </c>
      <c r="U32" s="2">
        <f t="shared" si="8"/>
        <v>808520000</v>
      </c>
      <c r="W32" s="2">
        <f t="shared" si="9"/>
        <v>0</v>
      </c>
      <c r="X32" s="2">
        <f t="shared" si="10"/>
        <v>0</v>
      </c>
      <c r="Y32" s="2">
        <f t="shared" si="11"/>
        <v>0</v>
      </c>
      <c r="Z32" s="2">
        <f t="shared" si="12"/>
        <v>23.999944903581266</v>
      </c>
      <c r="AA32" s="2" t="e">
        <f t="shared" si="13"/>
        <v>#DIV/0!</v>
      </c>
      <c r="AB32" s="2" t="e">
        <f t="shared" si="14"/>
        <v>#DIV/0!</v>
      </c>
      <c r="AC32" s="2">
        <v>0</v>
      </c>
      <c r="AD32" s="2" t="e">
        <f t="shared" si="15"/>
        <v>#DIV/0!</v>
      </c>
      <c r="AE32" s="2" t="s">
        <v>135</v>
      </c>
      <c r="AF32" s="2">
        <f t="shared" si="16"/>
        <v>33.745454545454542</v>
      </c>
      <c r="AG32" s="2">
        <f t="shared" si="17"/>
        <v>0.43454065323078911</v>
      </c>
      <c r="AH32" s="2" t="e">
        <f t="shared" si="18"/>
        <v>#DIV/0!</v>
      </c>
      <c r="AI32" s="2">
        <f t="shared" si="19"/>
        <v>0</v>
      </c>
      <c r="AJ32" s="2">
        <f t="shared" si="20"/>
        <v>0</v>
      </c>
      <c r="AK32" s="2">
        <f t="shared" si="21"/>
        <v>0</v>
      </c>
      <c r="AL32" s="2" t="s">
        <v>135</v>
      </c>
      <c r="AM32" s="2" t="s">
        <v>135</v>
      </c>
      <c r="AN32" s="2" t="s">
        <v>135</v>
      </c>
      <c r="AO32" s="2" t="s">
        <v>135</v>
      </c>
      <c r="AP32" s="2" t="s">
        <v>135</v>
      </c>
      <c r="AQ32" s="2" t="s">
        <v>135</v>
      </c>
      <c r="AR32" s="2" t="s">
        <v>135</v>
      </c>
      <c r="AS32" s="2">
        <v>0</v>
      </c>
      <c r="AT32" s="2" t="s">
        <v>135</v>
      </c>
      <c r="AU32" s="2" t="s">
        <v>135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143</v>
      </c>
    </row>
    <row r="33" spans="1:99" s="2" customFormat="1" x14ac:dyDescent="0.25">
      <c r="A33" s="2" t="s">
        <v>346</v>
      </c>
      <c r="B33" s="2" t="s">
        <v>347</v>
      </c>
      <c r="C33" s="2" t="s">
        <v>348</v>
      </c>
      <c r="D33" s="2">
        <v>1975</v>
      </c>
      <c r="E33" s="2">
        <f t="shared" si="0"/>
        <v>40</v>
      </c>
      <c r="F33" s="2">
        <v>65</v>
      </c>
      <c r="G33" s="2">
        <v>78</v>
      </c>
      <c r="H33" s="2">
        <v>39798</v>
      </c>
      <c r="I33" s="2">
        <v>25150</v>
      </c>
      <c r="J33" s="2">
        <v>2170</v>
      </c>
      <c r="K33" s="2">
        <v>25150</v>
      </c>
      <c r="L33" s="2">
        <f t="shared" si="1"/>
        <v>1095531485</v>
      </c>
      <c r="M33" s="2">
        <v>1581</v>
      </c>
      <c r="N33" s="2">
        <f t="shared" si="2"/>
        <v>68868360</v>
      </c>
      <c r="O33" s="2">
        <f t="shared" si="3"/>
        <v>2.4703125000000004</v>
      </c>
      <c r="P33" s="2">
        <f t="shared" si="4"/>
        <v>6398085.6600000001</v>
      </c>
      <c r="Q33" s="2">
        <f t="shared" si="5"/>
        <v>6.3980856600000005</v>
      </c>
      <c r="R33" s="2">
        <v>128</v>
      </c>
      <c r="S33" s="2">
        <f t="shared" si="6"/>
        <v>331.51871999999997</v>
      </c>
      <c r="T33" s="2">
        <f t="shared" si="7"/>
        <v>81920</v>
      </c>
      <c r="U33" s="2">
        <f t="shared" si="8"/>
        <v>3568640000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15.907616864987057</v>
      </c>
      <c r="AA33" s="2">
        <f t="shared" si="13"/>
        <v>0</v>
      </c>
      <c r="AB33" s="2">
        <f t="shared" si="14"/>
        <v>0.7341977014609411</v>
      </c>
      <c r="AC33" s="2">
        <v>65</v>
      </c>
      <c r="AD33" s="2">
        <f t="shared" si="15"/>
        <v>0.24473256715364702</v>
      </c>
      <c r="AE33" s="2" t="s">
        <v>135</v>
      </c>
      <c r="AF33" s="2">
        <f t="shared" si="16"/>
        <v>51.815306767868435</v>
      </c>
      <c r="AG33" s="2">
        <f t="shared" si="17"/>
        <v>0.16987939295351057</v>
      </c>
      <c r="AH33" s="2">
        <f t="shared" si="18"/>
        <v>2.3903318833127178</v>
      </c>
      <c r="AI33" s="2">
        <f t="shared" si="19"/>
        <v>94524983</v>
      </c>
      <c r="AJ33" s="2">
        <f t="shared" si="20"/>
        <v>2676651.6</v>
      </c>
      <c r="AK33" s="2">
        <f t="shared" si="21"/>
        <v>2.6766516</v>
      </c>
      <c r="AL33" s="2" t="s">
        <v>135</v>
      </c>
      <c r="AM33" s="2" t="s">
        <v>135</v>
      </c>
      <c r="AN33" s="2" t="s">
        <v>135</v>
      </c>
      <c r="AO33" s="2" t="s">
        <v>135</v>
      </c>
      <c r="AP33" s="2" t="s">
        <v>135</v>
      </c>
      <c r="AQ33" s="2" t="s">
        <v>135</v>
      </c>
      <c r="AR33" s="2" t="s">
        <v>135</v>
      </c>
      <c r="AS33" s="2">
        <v>0</v>
      </c>
      <c r="AT33" s="2" t="s">
        <v>135</v>
      </c>
      <c r="AU33" s="2" t="s">
        <v>135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143</v>
      </c>
    </row>
    <row r="34" spans="1:99" s="2" customFormat="1" x14ac:dyDescent="0.25">
      <c r="A34" s="2" t="s">
        <v>349</v>
      </c>
      <c r="B34" s="2" t="s">
        <v>350</v>
      </c>
      <c r="C34" s="2" t="s">
        <v>351</v>
      </c>
      <c r="D34" s="2">
        <v>1976</v>
      </c>
      <c r="E34" s="2">
        <f t="shared" si="0"/>
        <v>39</v>
      </c>
      <c r="F34" s="2">
        <v>0</v>
      </c>
      <c r="G34" s="2">
        <v>16</v>
      </c>
      <c r="H34" s="2">
        <v>11515</v>
      </c>
      <c r="I34" s="2">
        <v>1128</v>
      </c>
      <c r="J34" s="2">
        <v>0</v>
      </c>
      <c r="K34" s="2">
        <v>1128</v>
      </c>
      <c r="L34" s="2">
        <f t="shared" si="1"/>
        <v>49135567.200000003</v>
      </c>
      <c r="M34" s="2">
        <v>272</v>
      </c>
      <c r="N34" s="2">
        <f t="shared" si="2"/>
        <v>11848320</v>
      </c>
      <c r="O34" s="2">
        <f t="shared" si="3"/>
        <v>0.42500000000000004</v>
      </c>
      <c r="P34" s="2">
        <f t="shared" si="4"/>
        <v>1100745.92</v>
      </c>
      <c r="Q34" s="2">
        <f t="shared" si="5"/>
        <v>1.10074592</v>
      </c>
      <c r="R34" s="2">
        <v>21</v>
      </c>
      <c r="S34" s="2">
        <f t="shared" si="6"/>
        <v>54.389789999999998</v>
      </c>
      <c r="T34" s="2">
        <f t="shared" si="7"/>
        <v>13440</v>
      </c>
      <c r="U34" s="2">
        <f t="shared" si="8"/>
        <v>585480000</v>
      </c>
      <c r="W34" s="2">
        <f t="shared" si="9"/>
        <v>0</v>
      </c>
      <c r="X34" s="2">
        <f t="shared" si="10"/>
        <v>0</v>
      </c>
      <c r="Y34" s="2">
        <f t="shared" si="11"/>
        <v>0</v>
      </c>
      <c r="Z34" s="2">
        <f t="shared" si="12"/>
        <v>4.1470493031923512</v>
      </c>
      <c r="AA34" s="2" t="e">
        <f t="shared" si="13"/>
        <v>#DIV/0!</v>
      </c>
      <c r="AB34" s="2" t="e">
        <f t="shared" si="14"/>
        <v>#DIV/0!</v>
      </c>
      <c r="AC34" s="2">
        <v>0</v>
      </c>
      <c r="AD34" s="2" t="e">
        <f t="shared" si="15"/>
        <v>#DIV/0!</v>
      </c>
      <c r="AE34" s="2" t="s">
        <v>135</v>
      </c>
      <c r="AF34" s="2">
        <f t="shared" si="16"/>
        <v>49.411764705882355</v>
      </c>
      <c r="AG34" s="2">
        <f t="shared" si="17"/>
        <v>0.10677172507170431</v>
      </c>
      <c r="AH34" s="2" t="e">
        <f t="shared" si="18"/>
        <v>#DIV/0!</v>
      </c>
      <c r="AI34" s="2">
        <f t="shared" si="19"/>
        <v>0</v>
      </c>
      <c r="AJ34" s="2">
        <f t="shared" si="20"/>
        <v>0</v>
      </c>
      <c r="AK34" s="2">
        <f t="shared" si="21"/>
        <v>0</v>
      </c>
      <c r="AL34" s="2" t="s">
        <v>135</v>
      </c>
      <c r="AM34" s="2" t="s">
        <v>135</v>
      </c>
      <c r="AN34" s="2" t="s">
        <v>135</v>
      </c>
      <c r="AO34" s="2" t="s">
        <v>135</v>
      </c>
      <c r="AP34" s="2" t="s">
        <v>135</v>
      </c>
      <c r="AQ34" s="2" t="s">
        <v>135</v>
      </c>
      <c r="AR34" s="2" t="s">
        <v>135</v>
      </c>
      <c r="AS34" s="2">
        <v>0</v>
      </c>
      <c r="AT34" s="2" t="s">
        <v>135</v>
      </c>
      <c r="AU34" s="2" t="s">
        <v>135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143</v>
      </c>
    </row>
    <row r="35" spans="1:99" s="2" customFormat="1" x14ac:dyDescent="0.25">
      <c r="A35" s="2" t="s">
        <v>352</v>
      </c>
      <c r="B35" s="2" t="s">
        <v>353</v>
      </c>
      <c r="C35" s="2" t="s">
        <v>354</v>
      </c>
      <c r="D35" s="2">
        <v>1974</v>
      </c>
      <c r="E35" s="2">
        <f t="shared" si="0"/>
        <v>41</v>
      </c>
      <c r="F35" s="2">
        <v>0</v>
      </c>
      <c r="G35" s="2">
        <v>80</v>
      </c>
      <c r="H35" s="2">
        <v>67710</v>
      </c>
      <c r="I35" s="2">
        <v>12420</v>
      </c>
      <c r="J35" s="2">
        <v>2900</v>
      </c>
      <c r="K35" s="2">
        <v>12420</v>
      </c>
      <c r="L35" s="2">
        <f t="shared" si="1"/>
        <v>541013958</v>
      </c>
      <c r="M35" s="2">
        <v>267</v>
      </c>
      <c r="N35" s="2">
        <f t="shared" si="2"/>
        <v>11630520</v>
      </c>
      <c r="O35" s="2">
        <f t="shared" si="3"/>
        <v>0.41718750000000004</v>
      </c>
      <c r="P35" s="2">
        <f t="shared" si="4"/>
        <v>1080511.6200000001</v>
      </c>
      <c r="Q35" s="2">
        <f t="shared" si="5"/>
        <v>1.08051162</v>
      </c>
      <c r="R35" s="2">
        <v>86</v>
      </c>
      <c r="S35" s="2">
        <f t="shared" si="6"/>
        <v>222.73913999999999</v>
      </c>
      <c r="T35" s="2">
        <f t="shared" si="7"/>
        <v>55040</v>
      </c>
      <c r="U35" s="2">
        <f t="shared" si="8"/>
        <v>2397680000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46.516747144581672</v>
      </c>
      <c r="AA35" s="2">
        <f t="shared" si="13"/>
        <v>0</v>
      </c>
      <c r="AB35" s="2" t="e">
        <f t="shared" si="14"/>
        <v>#DIV/0!</v>
      </c>
      <c r="AC35" s="2">
        <v>0</v>
      </c>
      <c r="AD35" s="2" t="e">
        <f t="shared" si="15"/>
        <v>#DIV/0!</v>
      </c>
      <c r="AE35" s="2" t="s">
        <v>135</v>
      </c>
      <c r="AF35" s="2">
        <f t="shared" si="16"/>
        <v>206.14232209737827</v>
      </c>
      <c r="AG35" s="2">
        <f t="shared" si="17"/>
        <v>1.2088021386948427</v>
      </c>
      <c r="AH35" s="2">
        <f t="shared" si="18"/>
        <v>0.30206425219144495</v>
      </c>
      <c r="AI35" s="2">
        <f t="shared" si="19"/>
        <v>126323710</v>
      </c>
      <c r="AJ35" s="2">
        <f t="shared" si="20"/>
        <v>3577092</v>
      </c>
      <c r="AK35" s="2">
        <f t="shared" si="21"/>
        <v>3.5770919999999999</v>
      </c>
      <c r="AL35" s="2" t="s">
        <v>135</v>
      </c>
      <c r="AM35" s="2" t="s">
        <v>135</v>
      </c>
      <c r="AN35" s="2" t="s">
        <v>135</v>
      </c>
      <c r="AO35" s="2" t="s">
        <v>135</v>
      </c>
      <c r="AP35" s="2" t="s">
        <v>135</v>
      </c>
      <c r="AQ35" s="2" t="s">
        <v>135</v>
      </c>
      <c r="AR35" s="2" t="s">
        <v>135</v>
      </c>
      <c r="AS35" s="2">
        <v>0</v>
      </c>
      <c r="AT35" s="2" t="s">
        <v>135</v>
      </c>
      <c r="AU35" s="2" t="s">
        <v>135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143</v>
      </c>
    </row>
    <row r="36" spans="1:99" s="2" customFormat="1" x14ac:dyDescent="0.25">
      <c r="A36" s="2" t="s">
        <v>355</v>
      </c>
      <c r="C36" s="2" t="s">
        <v>356</v>
      </c>
      <c r="D36" s="2">
        <v>1991</v>
      </c>
      <c r="E36" s="2">
        <f t="shared" si="0"/>
        <v>24</v>
      </c>
      <c r="F36" s="2">
        <v>0</v>
      </c>
      <c r="G36" s="2">
        <v>240</v>
      </c>
      <c r="H36" s="2">
        <v>0</v>
      </c>
      <c r="I36" s="2">
        <v>2000</v>
      </c>
      <c r="J36" s="2">
        <v>0</v>
      </c>
      <c r="K36" s="2">
        <v>2000</v>
      </c>
      <c r="L36" s="2">
        <f t="shared" si="1"/>
        <v>87119800</v>
      </c>
      <c r="M36" s="2">
        <v>410</v>
      </c>
      <c r="N36" s="2">
        <f t="shared" si="2"/>
        <v>17859600</v>
      </c>
      <c r="O36" s="2">
        <f t="shared" si="3"/>
        <v>0.640625</v>
      </c>
      <c r="P36" s="2">
        <f t="shared" si="4"/>
        <v>1659212.6</v>
      </c>
      <c r="Q36" s="2">
        <f t="shared" si="5"/>
        <v>1.6592126</v>
      </c>
      <c r="R36" s="2">
        <v>0.6</v>
      </c>
      <c r="S36" s="2">
        <f t="shared" si="6"/>
        <v>1.5539939999999999</v>
      </c>
      <c r="T36" s="2">
        <f t="shared" si="7"/>
        <v>384</v>
      </c>
      <c r="U36" s="2">
        <f t="shared" si="8"/>
        <v>16728000</v>
      </c>
      <c r="V36" s="2">
        <v>18267.331645999999</v>
      </c>
      <c r="W36" s="2">
        <f t="shared" si="9"/>
        <v>5.5678826857007993</v>
      </c>
      <c r="X36" s="2">
        <f t="shared" si="10"/>
        <v>3.459723009762524</v>
      </c>
      <c r="Y36" s="2">
        <f t="shared" si="11"/>
        <v>1.2193656280597489</v>
      </c>
      <c r="Z36" s="2">
        <f t="shared" si="12"/>
        <v>4.8780375820287132</v>
      </c>
      <c r="AA36" s="2" t="e">
        <f t="shared" si="13"/>
        <v>#DIV/0!</v>
      </c>
      <c r="AB36" s="2" t="e">
        <f t="shared" si="14"/>
        <v>#DIV/0!</v>
      </c>
      <c r="AC36" s="2">
        <v>0</v>
      </c>
      <c r="AD36" s="2" t="e">
        <f t="shared" si="15"/>
        <v>#DIV/0!</v>
      </c>
      <c r="AE36" s="2" t="s">
        <v>135</v>
      </c>
      <c r="AF36" s="2">
        <f t="shared" si="16"/>
        <v>0.93658536585365859</v>
      </c>
      <c r="AG36" s="2">
        <f t="shared" si="17"/>
        <v>0.10229507533289724</v>
      </c>
      <c r="AH36" s="2" t="e">
        <f t="shared" si="18"/>
        <v>#DIV/0!</v>
      </c>
      <c r="AI36" s="2">
        <f t="shared" si="19"/>
        <v>0</v>
      </c>
      <c r="AJ36" s="2">
        <f t="shared" si="20"/>
        <v>0</v>
      </c>
      <c r="AK36" s="2">
        <f t="shared" si="21"/>
        <v>0</v>
      </c>
      <c r="AL36" s="2" t="s">
        <v>357</v>
      </c>
      <c r="AM36" s="2" t="s">
        <v>135</v>
      </c>
      <c r="AN36" s="2" t="s">
        <v>135</v>
      </c>
      <c r="AO36" s="2" t="s">
        <v>358</v>
      </c>
      <c r="AP36" s="2" t="s">
        <v>135</v>
      </c>
      <c r="AQ36" s="2" t="s">
        <v>135</v>
      </c>
      <c r="AR36" s="2" t="s">
        <v>135</v>
      </c>
      <c r="AS36" s="2">
        <v>0</v>
      </c>
      <c r="AT36" s="2" t="s">
        <v>135</v>
      </c>
      <c r="AU36" s="2" t="s">
        <v>135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143</v>
      </c>
    </row>
    <row r="37" spans="1:99" s="2" customFormat="1" x14ac:dyDescent="0.25">
      <c r="A37" s="2" t="s">
        <v>359</v>
      </c>
      <c r="C37" s="2" t="s">
        <v>360</v>
      </c>
      <c r="D37" s="2">
        <v>1935</v>
      </c>
      <c r="E37" s="2">
        <f t="shared" si="0"/>
        <v>80</v>
      </c>
      <c r="F37" s="2">
        <v>0</v>
      </c>
      <c r="G37" s="2">
        <v>65</v>
      </c>
      <c r="H37" s="2">
        <v>12600</v>
      </c>
      <c r="I37" s="2">
        <v>7622</v>
      </c>
      <c r="J37" s="2">
        <v>0</v>
      </c>
      <c r="K37" s="2">
        <v>7622</v>
      </c>
      <c r="L37" s="2">
        <f t="shared" si="1"/>
        <v>332013557.80000001</v>
      </c>
      <c r="M37" s="2">
        <v>390</v>
      </c>
      <c r="N37" s="2">
        <f t="shared" si="2"/>
        <v>16988400</v>
      </c>
      <c r="O37" s="2">
        <f t="shared" si="3"/>
        <v>0.609375</v>
      </c>
      <c r="P37" s="2">
        <f t="shared" si="4"/>
        <v>1578275.4000000001</v>
      </c>
      <c r="Q37" s="2">
        <f t="shared" si="5"/>
        <v>1.5782754000000001</v>
      </c>
      <c r="R37" s="2">
        <v>176</v>
      </c>
      <c r="S37" s="2">
        <f t="shared" si="6"/>
        <v>455.83823999999998</v>
      </c>
      <c r="T37" s="2">
        <f t="shared" si="7"/>
        <v>112640</v>
      </c>
      <c r="U37" s="2">
        <f t="shared" si="8"/>
        <v>4906880000</v>
      </c>
      <c r="W37" s="2">
        <f t="shared" si="9"/>
        <v>0</v>
      </c>
      <c r="X37" s="2">
        <f t="shared" si="10"/>
        <v>0</v>
      </c>
      <c r="Y37" s="2">
        <f t="shared" si="11"/>
        <v>0</v>
      </c>
      <c r="Z37" s="2">
        <f t="shared" si="12"/>
        <v>19.543544877681242</v>
      </c>
      <c r="AA37" s="2" t="e">
        <f t="shared" si="13"/>
        <v>#DIV/0!</v>
      </c>
      <c r="AB37" s="2" t="e">
        <f t="shared" si="14"/>
        <v>#DIV/0!</v>
      </c>
      <c r="AC37" s="2">
        <v>0</v>
      </c>
      <c r="AD37" s="2" t="e">
        <f t="shared" si="15"/>
        <v>#DIV/0!</v>
      </c>
      <c r="AE37" s="2" t="s">
        <v>135</v>
      </c>
      <c r="AF37" s="2">
        <f t="shared" si="16"/>
        <v>288.82051282051282</v>
      </c>
      <c r="AG37" s="2">
        <f t="shared" si="17"/>
        <v>0.42021596650755039</v>
      </c>
      <c r="AH37" s="2" t="e">
        <f t="shared" si="18"/>
        <v>#DIV/0!</v>
      </c>
      <c r="AI37" s="2">
        <f t="shared" si="19"/>
        <v>0</v>
      </c>
      <c r="AJ37" s="2">
        <f t="shared" si="20"/>
        <v>0</v>
      </c>
      <c r="AK37" s="2">
        <f t="shared" si="21"/>
        <v>0</v>
      </c>
      <c r="AL37" s="2" t="s">
        <v>135</v>
      </c>
      <c r="AM37" s="2" t="s">
        <v>135</v>
      </c>
      <c r="AN37" s="2" t="s">
        <v>135</v>
      </c>
      <c r="AO37" s="2" t="s">
        <v>135</v>
      </c>
      <c r="AP37" s="2" t="s">
        <v>135</v>
      </c>
      <c r="AQ37" s="2" t="s">
        <v>135</v>
      </c>
      <c r="AR37" s="2" t="s">
        <v>135</v>
      </c>
      <c r="AS37" s="2">
        <v>0</v>
      </c>
      <c r="AT37" s="2" t="s">
        <v>135</v>
      </c>
      <c r="AU37" s="2" t="s">
        <v>135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143</v>
      </c>
    </row>
    <row r="38" spans="1:99" s="2" customFormat="1" x14ac:dyDescent="0.25">
      <c r="A38" s="2" t="s">
        <v>361</v>
      </c>
      <c r="C38" s="2" t="s">
        <v>362</v>
      </c>
      <c r="D38" s="2">
        <v>1988</v>
      </c>
      <c r="E38" s="2">
        <f t="shared" si="0"/>
        <v>27</v>
      </c>
      <c r="F38" s="2">
        <v>61</v>
      </c>
      <c r="G38" s="2">
        <v>71</v>
      </c>
      <c r="H38" s="2">
        <v>526</v>
      </c>
      <c r="I38" s="2">
        <v>13699</v>
      </c>
      <c r="J38" s="2">
        <v>0</v>
      </c>
      <c r="K38" s="2">
        <v>13699</v>
      </c>
      <c r="L38" s="2">
        <f t="shared" si="1"/>
        <v>596727070.10000002</v>
      </c>
      <c r="M38" s="2">
        <v>1197</v>
      </c>
      <c r="N38" s="2">
        <f t="shared" si="2"/>
        <v>52141320</v>
      </c>
      <c r="O38" s="2">
        <f t="shared" si="3"/>
        <v>1.8703125</v>
      </c>
      <c r="P38" s="2">
        <f t="shared" si="4"/>
        <v>4844091.42</v>
      </c>
      <c r="Q38" s="2">
        <f t="shared" si="5"/>
        <v>4.8440914199999998</v>
      </c>
      <c r="R38" s="2">
        <v>60</v>
      </c>
      <c r="S38" s="2">
        <f t="shared" si="6"/>
        <v>155.39939999999999</v>
      </c>
      <c r="T38" s="2">
        <f t="shared" si="7"/>
        <v>38400</v>
      </c>
      <c r="U38" s="2">
        <f t="shared" si="8"/>
        <v>1672800000</v>
      </c>
      <c r="W38" s="2">
        <f t="shared" si="9"/>
        <v>0</v>
      </c>
      <c r="X38" s="2">
        <f t="shared" si="10"/>
        <v>0</v>
      </c>
      <c r="Y38" s="2">
        <f t="shared" si="11"/>
        <v>0</v>
      </c>
      <c r="Z38" s="2">
        <f t="shared" si="12"/>
        <v>11.444418171615142</v>
      </c>
      <c r="AA38" s="2" t="e">
        <f t="shared" si="13"/>
        <v>#DIV/0!</v>
      </c>
      <c r="AB38" s="2">
        <f t="shared" si="14"/>
        <v>0.56284023794828575</v>
      </c>
      <c r="AC38" s="2">
        <v>61</v>
      </c>
      <c r="AD38" s="2">
        <f t="shared" si="15"/>
        <v>0.18761341264942857</v>
      </c>
      <c r="AE38" s="2" t="s">
        <v>135</v>
      </c>
      <c r="AF38" s="2">
        <f t="shared" si="16"/>
        <v>32.080200501253131</v>
      </c>
      <c r="AG38" s="2">
        <f t="shared" si="17"/>
        <v>0.14045854199406671</v>
      </c>
      <c r="AH38" s="2" t="e">
        <f t="shared" si="18"/>
        <v>#DIV/0!</v>
      </c>
      <c r="AI38" s="2">
        <f t="shared" si="19"/>
        <v>0</v>
      </c>
      <c r="AJ38" s="2">
        <f t="shared" si="20"/>
        <v>0</v>
      </c>
      <c r="AK38" s="2">
        <f t="shared" si="21"/>
        <v>0</v>
      </c>
      <c r="AL38" s="2" t="s">
        <v>135</v>
      </c>
      <c r="AM38" s="2" t="s">
        <v>135</v>
      </c>
      <c r="AN38" s="2" t="s">
        <v>135</v>
      </c>
      <c r="AO38" s="2" t="s">
        <v>135</v>
      </c>
      <c r="AP38" s="2" t="s">
        <v>135</v>
      </c>
      <c r="AQ38" s="2" t="s">
        <v>135</v>
      </c>
      <c r="AR38" s="2" t="s">
        <v>135</v>
      </c>
      <c r="AS38" s="2">
        <v>0</v>
      </c>
      <c r="AT38" s="2" t="s">
        <v>135</v>
      </c>
      <c r="AU38" s="2" t="s">
        <v>135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143</v>
      </c>
    </row>
    <row r="39" spans="1:99" s="2" customFormat="1" x14ac:dyDescent="0.25">
      <c r="A39" s="2" t="s">
        <v>363</v>
      </c>
      <c r="C39" s="2" t="s">
        <v>364</v>
      </c>
      <c r="D39" s="2">
        <v>1986</v>
      </c>
      <c r="E39" s="2">
        <f t="shared" si="0"/>
        <v>29</v>
      </c>
      <c r="F39" s="2">
        <v>53</v>
      </c>
      <c r="G39" s="2">
        <v>61</v>
      </c>
      <c r="H39" s="2">
        <v>483</v>
      </c>
      <c r="I39" s="2">
        <v>4620</v>
      </c>
      <c r="J39" s="2">
        <v>0</v>
      </c>
      <c r="K39" s="2">
        <v>4620</v>
      </c>
      <c r="L39" s="2">
        <f t="shared" si="1"/>
        <v>201246738</v>
      </c>
      <c r="M39" s="2">
        <v>1100</v>
      </c>
      <c r="N39" s="2">
        <f t="shared" si="2"/>
        <v>47916000</v>
      </c>
      <c r="O39" s="2">
        <f t="shared" si="3"/>
        <v>1.71875</v>
      </c>
      <c r="P39" s="2">
        <f t="shared" si="4"/>
        <v>4451546</v>
      </c>
      <c r="Q39" s="2">
        <f t="shared" si="5"/>
        <v>4.4515460000000004</v>
      </c>
      <c r="R39" s="2">
        <v>49</v>
      </c>
      <c r="S39" s="2">
        <f t="shared" si="6"/>
        <v>126.90950999999998</v>
      </c>
      <c r="T39" s="2">
        <f t="shared" si="7"/>
        <v>31360</v>
      </c>
      <c r="U39" s="2">
        <f t="shared" si="8"/>
        <v>1366120000</v>
      </c>
      <c r="W39" s="2">
        <f t="shared" si="9"/>
        <v>0</v>
      </c>
      <c r="X39" s="2">
        <f t="shared" si="10"/>
        <v>0</v>
      </c>
      <c r="Y39" s="2">
        <f t="shared" si="11"/>
        <v>0</v>
      </c>
      <c r="Z39" s="2">
        <f t="shared" si="12"/>
        <v>4.1999903581267217</v>
      </c>
      <c r="AA39" s="2" t="e">
        <f t="shared" si="13"/>
        <v>#DIV/0!</v>
      </c>
      <c r="AB39" s="2">
        <f t="shared" si="14"/>
        <v>0.23773530329019177</v>
      </c>
      <c r="AC39" s="2">
        <v>53</v>
      </c>
      <c r="AD39" s="2">
        <f t="shared" si="15"/>
        <v>7.9245101096730594E-2</v>
      </c>
      <c r="AE39" s="2" t="s">
        <v>135</v>
      </c>
      <c r="AF39" s="2">
        <f t="shared" si="16"/>
        <v>28.509090909090908</v>
      </c>
      <c r="AG39" s="2">
        <f t="shared" si="17"/>
        <v>5.3771662455126525E-2</v>
      </c>
      <c r="AH39" s="2" t="e">
        <f t="shared" si="18"/>
        <v>#DIV/0!</v>
      </c>
      <c r="AI39" s="2">
        <f t="shared" si="19"/>
        <v>0</v>
      </c>
      <c r="AJ39" s="2">
        <f t="shared" si="20"/>
        <v>0</v>
      </c>
      <c r="AK39" s="2">
        <f t="shared" si="21"/>
        <v>0</v>
      </c>
      <c r="AL39" s="2" t="s">
        <v>135</v>
      </c>
      <c r="AM39" s="2" t="s">
        <v>135</v>
      </c>
      <c r="AN39" s="2" t="s">
        <v>135</v>
      </c>
      <c r="AO39" s="2" t="s">
        <v>135</v>
      </c>
      <c r="AP39" s="2" t="s">
        <v>135</v>
      </c>
      <c r="AQ39" s="2" t="s">
        <v>135</v>
      </c>
      <c r="AR39" s="2" t="s">
        <v>135</v>
      </c>
      <c r="AS39" s="2">
        <v>0</v>
      </c>
      <c r="AT39" s="2" t="s">
        <v>135</v>
      </c>
      <c r="AU39" s="2" t="s">
        <v>135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143</v>
      </c>
    </row>
    <row r="40" spans="1:99" s="2" customFormat="1" x14ac:dyDescent="0.25">
      <c r="A40" s="2" t="s">
        <v>365</v>
      </c>
      <c r="B40" s="2" t="s">
        <v>366</v>
      </c>
      <c r="C40" s="2" t="s">
        <v>367</v>
      </c>
      <c r="D40" s="2">
        <v>1988</v>
      </c>
      <c r="E40" s="2">
        <f t="shared" si="0"/>
        <v>27</v>
      </c>
      <c r="F40" s="2">
        <v>0</v>
      </c>
      <c r="G40" s="2">
        <v>230</v>
      </c>
      <c r="H40" s="2">
        <v>0</v>
      </c>
      <c r="I40" s="2">
        <v>220000</v>
      </c>
      <c r="J40" s="2">
        <v>0</v>
      </c>
      <c r="K40" s="2">
        <v>220000</v>
      </c>
      <c r="L40" s="2">
        <f t="shared" si="1"/>
        <v>9583178000</v>
      </c>
      <c r="M40" s="2">
        <v>1600</v>
      </c>
      <c r="N40" s="2">
        <f t="shared" si="2"/>
        <v>69696000</v>
      </c>
      <c r="O40" s="2">
        <f t="shared" si="3"/>
        <v>2.5</v>
      </c>
      <c r="P40" s="2">
        <f t="shared" si="4"/>
        <v>6474976</v>
      </c>
      <c r="Q40" s="2">
        <f t="shared" si="5"/>
        <v>6.4749760000000007</v>
      </c>
      <c r="R40" s="2">
        <v>2.7</v>
      </c>
      <c r="S40" s="2">
        <f t="shared" si="6"/>
        <v>6.9929730000000001</v>
      </c>
      <c r="T40" s="2">
        <f t="shared" si="7"/>
        <v>1728</v>
      </c>
      <c r="U40" s="2">
        <f t="shared" si="8"/>
        <v>75276000</v>
      </c>
      <c r="V40" s="2">
        <v>18231.575224</v>
      </c>
      <c r="W40" s="2">
        <f t="shared" si="9"/>
        <v>5.5569841282752002</v>
      </c>
      <c r="X40" s="2">
        <f t="shared" si="10"/>
        <v>3.4529509579742563</v>
      </c>
      <c r="Y40" s="2">
        <f t="shared" si="11"/>
        <v>0.61604858730710133</v>
      </c>
      <c r="Z40" s="2">
        <f t="shared" si="12"/>
        <v>137.49968434343435</v>
      </c>
      <c r="AA40" s="2" t="e">
        <f t="shared" si="13"/>
        <v>#DIV/0!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 t="s">
        <v>135</v>
      </c>
      <c r="AF40" s="2">
        <f t="shared" si="16"/>
        <v>1.08</v>
      </c>
      <c r="AG40" s="2">
        <f t="shared" si="17"/>
        <v>1.4596314850373873</v>
      </c>
      <c r="AH40" s="2" t="e">
        <f t="shared" si="18"/>
        <v>#DIV/0!</v>
      </c>
      <c r="AI40" s="2">
        <f t="shared" si="19"/>
        <v>0</v>
      </c>
      <c r="AJ40" s="2">
        <f t="shared" si="20"/>
        <v>0</v>
      </c>
      <c r="AK40" s="2">
        <f t="shared" si="21"/>
        <v>0</v>
      </c>
      <c r="AL40" s="2" t="s">
        <v>368</v>
      </c>
      <c r="AM40" s="2" t="s">
        <v>135</v>
      </c>
      <c r="AN40" s="2" t="s">
        <v>135</v>
      </c>
      <c r="AO40" s="2" t="s">
        <v>369</v>
      </c>
      <c r="AP40" s="2" t="s">
        <v>135</v>
      </c>
      <c r="AQ40" s="2" t="s">
        <v>135</v>
      </c>
      <c r="AR40" s="2" t="s">
        <v>135</v>
      </c>
      <c r="AS40" s="2">
        <v>0</v>
      </c>
      <c r="AT40" s="2" t="s">
        <v>135</v>
      </c>
      <c r="AU40" s="2" t="s">
        <v>135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143</v>
      </c>
    </row>
    <row r="41" spans="1:99" s="2" customFormat="1" x14ac:dyDescent="0.25">
      <c r="A41" s="2" t="s">
        <v>370</v>
      </c>
      <c r="C41" s="2" t="s">
        <v>371</v>
      </c>
      <c r="D41" s="2">
        <v>1941</v>
      </c>
      <c r="E41" s="2">
        <f t="shared" si="0"/>
        <v>74</v>
      </c>
      <c r="F41" s="2">
        <v>0</v>
      </c>
      <c r="G41" s="2">
        <v>151</v>
      </c>
      <c r="H41" s="2">
        <v>0</v>
      </c>
      <c r="I41" s="2">
        <v>27000</v>
      </c>
      <c r="J41" s="2">
        <v>0</v>
      </c>
      <c r="K41" s="2">
        <v>27000</v>
      </c>
      <c r="L41" s="2">
        <f t="shared" si="1"/>
        <v>1176117300</v>
      </c>
      <c r="M41" s="2">
        <v>300</v>
      </c>
      <c r="N41" s="2">
        <f t="shared" si="2"/>
        <v>13068000</v>
      </c>
      <c r="O41" s="2">
        <f t="shared" si="3"/>
        <v>0.46875</v>
      </c>
      <c r="P41" s="2">
        <f t="shared" si="4"/>
        <v>1214058</v>
      </c>
      <c r="Q41" s="2">
        <f t="shared" si="5"/>
        <v>1.2140580000000001</v>
      </c>
      <c r="R41" s="2">
        <v>0.5</v>
      </c>
      <c r="S41" s="2">
        <f t="shared" si="6"/>
        <v>1.2949949999999999</v>
      </c>
      <c r="T41" s="2">
        <f t="shared" si="7"/>
        <v>320</v>
      </c>
      <c r="U41" s="2">
        <f t="shared" si="8"/>
        <v>13940000</v>
      </c>
      <c r="V41" s="2">
        <v>15747.202276</v>
      </c>
      <c r="W41" s="2">
        <f t="shared" si="9"/>
        <v>4.7997472537247994</v>
      </c>
      <c r="X41" s="2">
        <f t="shared" si="10"/>
        <v>2.9824256278607439</v>
      </c>
      <c r="Y41" s="2">
        <f t="shared" si="11"/>
        <v>1.2288349146873352</v>
      </c>
      <c r="Z41" s="2">
        <f t="shared" si="12"/>
        <v>89.999793388429751</v>
      </c>
      <c r="AA41" s="2" t="e">
        <f t="shared" si="13"/>
        <v>#DIV/0!</v>
      </c>
      <c r="AB41" s="2" t="e">
        <f t="shared" si="14"/>
        <v>#DIV/0!</v>
      </c>
      <c r="AC41" s="2">
        <v>0</v>
      </c>
      <c r="AD41" s="2" t="e">
        <f t="shared" si="15"/>
        <v>#DIV/0!</v>
      </c>
      <c r="AE41" s="2" t="s">
        <v>135</v>
      </c>
      <c r="AF41" s="2">
        <f t="shared" si="16"/>
        <v>1.0666666666666667</v>
      </c>
      <c r="AG41" s="2">
        <f t="shared" si="17"/>
        <v>2.2063905970140798</v>
      </c>
      <c r="AH41" s="2" t="e">
        <f t="shared" si="18"/>
        <v>#DIV/0!</v>
      </c>
      <c r="AI41" s="2">
        <f t="shared" si="19"/>
        <v>0</v>
      </c>
      <c r="AJ41" s="2">
        <f t="shared" si="20"/>
        <v>0</v>
      </c>
      <c r="AK41" s="2">
        <f t="shared" si="21"/>
        <v>0</v>
      </c>
      <c r="AL41" s="2" t="s">
        <v>372</v>
      </c>
      <c r="AM41" s="2" t="s">
        <v>135</v>
      </c>
      <c r="AN41" s="2" t="s">
        <v>135</v>
      </c>
      <c r="AO41" s="2" t="s">
        <v>373</v>
      </c>
      <c r="AP41" s="2" t="s">
        <v>135</v>
      </c>
      <c r="AQ41" s="2" t="s">
        <v>135</v>
      </c>
      <c r="AR41" s="2" t="s">
        <v>135</v>
      </c>
      <c r="AS41" s="2">
        <v>0</v>
      </c>
      <c r="AT41" s="2" t="s">
        <v>135</v>
      </c>
      <c r="AU41" s="2" t="s">
        <v>135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143</v>
      </c>
    </row>
    <row r="42" spans="1:99" s="2" customFormat="1" x14ac:dyDescent="0.25">
      <c r="A42" s="2" t="s">
        <v>374</v>
      </c>
      <c r="C42" s="2" t="s">
        <v>375</v>
      </c>
      <c r="D42" s="2">
        <v>1956</v>
      </c>
      <c r="E42" s="2">
        <f t="shared" si="0"/>
        <v>59</v>
      </c>
      <c r="F42" s="2">
        <v>0</v>
      </c>
      <c r="G42" s="2">
        <v>165</v>
      </c>
      <c r="H42" s="2">
        <v>0</v>
      </c>
      <c r="I42" s="2">
        <v>75000</v>
      </c>
      <c r="J42" s="2">
        <v>0</v>
      </c>
      <c r="K42" s="2">
        <v>75000</v>
      </c>
      <c r="L42" s="2">
        <f t="shared" si="1"/>
        <v>3266992500</v>
      </c>
      <c r="M42" s="2">
        <v>750</v>
      </c>
      <c r="N42" s="2">
        <f t="shared" si="2"/>
        <v>32670000</v>
      </c>
      <c r="O42" s="2">
        <f t="shared" si="3"/>
        <v>1.171875</v>
      </c>
      <c r="P42" s="2">
        <f t="shared" si="4"/>
        <v>3035145</v>
      </c>
      <c r="Q42" s="2">
        <f t="shared" si="5"/>
        <v>3.035145</v>
      </c>
      <c r="R42" s="2">
        <v>1.17</v>
      </c>
      <c r="S42" s="2">
        <f t="shared" si="6"/>
        <v>3.0302882999999996</v>
      </c>
      <c r="T42" s="2">
        <f t="shared" si="7"/>
        <v>748.8</v>
      </c>
      <c r="U42" s="2">
        <f t="shared" si="8"/>
        <v>32619599.999999996</v>
      </c>
      <c r="V42" s="2">
        <v>31862.099097999999</v>
      </c>
      <c r="W42" s="2">
        <f t="shared" si="9"/>
        <v>9.7115678050703984</v>
      </c>
      <c r="X42" s="2">
        <f t="shared" si="10"/>
        <v>6.0344903965666123</v>
      </c>
      <c r="Y42" s="2">
        <f t="shared" si="11"/>
        <v>1.5725139831590063</v>
      </c>
      <c r="Z42" s="2">
        <f t="shared" si="12"/>
        <v>99.999770431588615</v>
      </c>
      <c r="AA42" s="2" t="e">
        <f t="shared" si="13"/>
        <v>#DIV/0!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135</v>
      </c>
      <c r="AF42" s="2">
        <f t="shared" si="16"/>
        <v>0.99839999999999995</v>
      </c>
      <c r="AG42" s="2">
        <f t="shared" si="17"/>
        <v>1.5504932654540442</v>
      </c>
      <c r="AH42" s="2" t="e">
        <f t="shared" si="18"/>
        <v>#DIV/0!</v>
      </c>
      <c r="AI42" s="2">
        <f t="shared" si="19"/>
        <v>0</v>
      </c>
      <c r="AJ42" s="2">
        <f t="shared" si="20"/>
        <v>0</v>
      </c>
      <c r="AK42" s="2">
        <f t="shared" si="21"/>
        <v>0</v>
      </c>
      <c r="AL42" s="2" t="s">
        <v>376</v>
      </c>
      <c r="AM42" s="2" t="s">
        <v>135</v>
      </c>
      <c r="AN42" s="2" t="s">
        <v>135</v>
      </c>
      <c r="AO42" s="2" t="s">
        <v>377</v>
      </c>
      <c r="AP42" s="2" t="s">
        <v>135</v>
      </c>
      <c r="AQ42" s="2" t="s">
        <v>135</v>
      </c>
      <c r="AR42" s="2" t="s">
        <v>135</v>
      </c>
      <c r="AS42" s="2">
        <v>0</v>
      </c>
      <c r="AT42" s="2" t="s">
        <v>135</v>
      </c>
      <c r="AU42" s="2" t="s">
        <v>135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143</v>
      </c>
    </row>
    <row r="43" spans="1:99" s="2" customFormat="1" x14ac:dyDescent="0.25">
      <c r="A43" s="2" t="s">
        <v>378</v>
      </c>
      <c r="B43" s="2" t="s">
        <v>379</v>
      </c>
      <c r="C43" s="2" t="s">
        <v>380</v>
      </c>
      <c r="D43" s="2">
        <v>1995</v>
      </c>
      <c r="E43" s="2">
        <f t="shared" si="0"/>
        <v>20</v>
      </c>
      <c r="F43" s="2">
        <v>0</v>
      </c>
      <c r="G43" s="2">
        <v>60</v>
      </c>
      <c r="H43" s="2">
        <v>1722</v>
      </c>
      <c r="I43" s="2">
        <v>12250</v>
      </c>
      <c r="J43" s="2">
        <v>0</v>
      </c>
      <c r="K43" s="2">
        <v>12250</v>
      </c>
      <c r="L43" s="2">
        <f t="shared" si="1"/>
        <v>533608775</v>
      </c>
      <c r="M43" s="2">
        <v>1740</v>
      </c>
      <c r="N43" s="2">
        <f t="shared" si="2"/>
        <v>75794400</v>
      </c>
      <c r="O43" s="2">
        <f t="shared" si="3"/>
        <v>2.71875</v>
      </c>
      <c r="P43" s="2">
        <f t="shared" si="4"/>
        <v>7041536.4000000004</v>
      </c>
      <c r="Q43" s="2">
        <f t="shared" si="5"/>
        <v>7.0415364</v>
      </c>
      <c r="R43" s="2">
        <v>181</v>
      </c>
      <c r="S43" s="2">
        <f t="shared" si="6"/>
        <v>468.78818999999999</v>
      </c>
      <c r="T43" s="2">
        <f t="shared" si="7"/>
        <v>115840</v>
      </c>
      <c r="U43" s="2">
        <f t="shared" si="8"/>
        <v>5046280000</v>
      </c>
      <c r="W43" s="2">
        <f t="shared" si="9"/>
        <v>0</v>
      </c>
      <c r="X43" s="2">
        <f t="shared" si="10"/>
        <v>0</v>
      </c>
      <c r="Y43" s="2">
        <f t="shared" si="11"/>
        <v>0</v>
      </c>
      <c r="Z43" s="2">
        <f t="shared" si="12"/>
        <v>7.040213722913566</v>
      </c>
      <c r="AA43" s="2" t="e">
        <f t="shared" si="13"/>
        <v>#DIV/0!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 t="s">
        <v>135</v>
      </c>
      <c r="AF43" s="2">
        <f t="shared" si="16"/>
        <v>66.574712643678154</v>
      </c>
      <c r="AG43" s="2">
        <f t="shared" si="17"/>
        <v>7.1665928542599691E-2</v>
      </c>
      <c r="AH43" s="2" t="e">
        <f t="shared" si="18"/>
        <v>#DIV/0!</v>
      </c>
      <c r="AI43" s="2">
        <f t="shared" si="19"/>
        <v>0</v>
      </c>
      <c r="AJ43" s="2">
        <f t="shared" si="20"/>
        <v>0</v>
      </c>
      <c r="AK43" s="2">
        <f t="shared" si="21"/>
        <v>0</v>
      </c>
      <c r="AL43" s="2" t="s">
        <v>135</v>
      </c>
      <c r="AM43" s="2" t="s">
        <v>135</v>
      </c>
      <c r="AN43" s="2" t="s">
        <v>135</v>
      </c>
      <c r="AO43" s="2" t="s">
        <v>135</v>
      </c>
      <c r="AP43" s="2" t="s">
        <v>135</v>
      </c>
      <c r="AQ43" s="2" t="s">
        <v>135</v>
      </c>
      <c r="AR43" s="2" t="s">
        <v>135</v>
      </c>
      <c r="AS43" s="2">
        <v>0</v>
      </c>
      <c r="AT43" s="2" t="s">
        <v>135</v>
      </c>
      <c r="AU43" s="2" t="s">
        <v>135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143</v>
      </c>
    </row>
    <row r="44" spans="1:99" s="2" customFormat="1" x14ac:dyDescent="0.25">
      <c r="A44" s="2" t="s">
        <v>381</v>
      </c>
      <c r="C44" s="2" t="s">
        <v>382</v>
      </c>
      <c r="D44" s="2">
        <v>1994</v>
      </c>
      <c r="E44" s="2">
        <f t="shared" si="0"/>
        <v>21</v>
      </c>
      <c r="F44" s="2">
        <v>0</v>
      </c>
      <c r="G44" s="2">
        <v>35</v>
      </c>
      <c r="H44" s="2">
        <v>0</v>
      </c>
      <c r="I44" s="2">
        <v>32643</v>
      </c>
      <c r="J44" s="2">
        <v>0</v>
      </c>
      <c r="K44" s="2">
        <v>32643</v>
      </c>
      <c r="L44" s="2">
        <f t="shared" si="1"/>
        <v>1421925815.7</v>
      </c>
      <c r="M44" s="2">
        <v>334</v>
      </c>
      <c r="N44" s="2">
        <f t="shared" si="2"/>
        <v>14549040</v>
      </c>
      <c r="O44" s="2">
        <f t="shared" si="3"/>
        <v>0.52187499999999998</v>
      </c>
      <c r="P44" s="2">
        <f t="shared" si="4"/>
        <v>1351651.24</v>
      </c>
      <c r="Q44" s="2">
        <f t="shared" si="5"/>
        <v>1.35165124</v>
      </c>
      <c r="R44" s="2">
        <v>0</v>
      </c>
      <c r="S44" s="2">
        <f t="shared" si="6"/>
        <v>0</v>
      </c>
      <c r="T44" s="2">
        <f t="shared" si="7"/>
        <v>0</v>
      </c>
      <c r="U44" s="2">
        <f t="shared" si="8"/>
        <v>0</v>
      </c>
      <c r="W44" s="2">
        <f t="shared" si="9"/>
        <v>0</v>
      </c>
      <c r="X44" s="2">
        <f t="shared" si="10"/>
        <v>0</v>
      </c>
      <c r="Y44" s="2">
        <f t="shared" si="11"/>
        <v>0</v>
      </c>
      <c r="Z44" s="2">
        <f t="shared" si="12"/>
        <v>97.733308568812788</v>
      </c>
      <c r="AA44" s="2" t="e">
        <f t="shared" si="13"/>
        <v>#DIV/0!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 t="s">
        <v>135</v>
      </c>
      <c r="AF44" s="2">
        <f t="shared" si="16"/>
        <v>0</v>
      </c>
      <c r="AG44" s="2">
        <f t="shared" si="17"/>
        <v>2.2707581454506944</v>
      </c>
      <c r="AH44" s="2" t="e">
        <f t="shared" si="18"/>
        <v>#DIV/0!</v>
      </c>
      <c r="AI44" s="2">
        <f t="shared" si="19"/>
        <v>0</v>
      </c>
      <c r="AJ44" s="2">
        <f t="shared" si="20"/>
        <v>0</v>
      </c>
      <c r="AK44" s="2">
        <f t="shared" si="21"/>
        <v>0</v>
      </c>
      <c r="AL44" s="2" t="s">
        <v>135</v>
      </c>
      <c r="AM44" s="2" t="s">
        <v>135</v>
      </c>
      <c r="AN44" s="2" t="s">
        <v>135</v>
      </c>
      <c r="AO44" s="2" t="s">
        <v>135</v>
      </c>
      <c r="AP44" s="2" t="s">
        <v>135</v>
      </c>
      <c r="AQ44" s="2" t="s">
        <v>135</v>
      </c>
      <c r="AR44" s="2" t="s">
        <v>135</v>
      </c>
      <c r="AS44" s="2">
        <v>0</v>
      </c>
      <c r="AT44" s="2" t="s">
        <v>135</v>
      </c>
      <c r="AU44" s="2" t="s">
        <v>135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143</v>
      </c>
    </row>
    <row r="45" spans="1:99" s="2" customFormat="1" x14ac:dyDescent="0.25">
      <c r="A45" s="2" t="s">
        <v>383</v>
      </c>
      <c r="C45" s="2" t="s">
        <v>384</v>
      </c>
      <c r="D45" s="2">
        <v>1934</v>
      </c>
      <c r="E45" s="2">
        <f t="shared" si="0"/>
        <v>81</v>
      </c>
      <c r="F45" s="2">
        <v>167</v>
      </c>
      <c r="G45" s="2">
        <v>230</v>
      </c>
      <c r="H45" s="2">
        <v>17800</v>
      </c>
      <c r="I45" s="2">
        <v>209330</v>
      </c>
      <c r="J45" s="2">
        <v>196250</v>
      </c>
      <c r="K45" s="2">
        <v>209330</v>
      </c>
      <c r="L45" s="2">
        <f t="shared" si="1"/>
        <v>9118393867</v>
      </c>
      <c r="M45" s="2">
        <v>3380</v>
      </c>
      <c r="N45" s="2">
        <f t="shared" si="2"/>
        <v>147232800</v>
      </c>
      <c r="O45" s="2">
        <f t="shared" si="3"/>
        <v>5.28125</v>
      </c>
      <c r="P45" s="2">
        <f t="shared" si="4"/>
        <v>13678386.800000001</v>
      </c>
      <c r="Q45" s="2">
        <f t="shared" si="5"/>
        <v>13.6783868</v>
      </c>
      <c r="R45" s="2">
        <v>690</v>
      </c>
      <c r="S45" s="2">
        <f t="shared" si="6"/>
        <v>1787.0930999999998</v>
      </c>
      <c r="T45" s="2">
        <f t="shared" si="7"/>
        <v>441600</v>
      </c>
      <c r="U45" s="2">
        <f t="shared" si="8"/>
        <v>19237200000</v>
      </c>
      <c r="V45" s="2">
        <v>158588.13198000001</v>
      </c>
      <c r="W45" s="2">
        <f t="shared" si="9"/>
        <v>48.337662627503995</v>
      </c>
      <c r="X45" s="2">
        <f t="shared" si="10"/>
        <v>30.035640668220122</v>
      </c>
      <c r="Y45" s="2">
        <f t="shared" si="11"/>
        <v>3.6869147604273431</v>
      </c>
      <c r="Z45" s="2">
        <f t="shared" si="12"/>
        <v>61.931810486522025</v>
      </c>
      <c r="AA45" s="2">
        <f t="shared" si="13"/>
        <v>0.19968427632329347</v>
      </c>
      <c r="AB45" s="2">
        <f t="shared" si="14"/>
        <v>1.1125474937698567</v>
      </c>
      <c r="AC45" s="2">
        <v>167</v>
      </c>
      <c r="AD45" s="2">
        <f t="shared" si="15"/>
        <v>0.37084916458995226</v>
      </c>
      <c r="AE45" s="2">
        <v>31.772300000000001</v>
      </c>
      <c r="AF45" s="2">
        <f t="shared" si="16"/>
        <v>130.6508875739645</v>
      </c>
      <c r="AG45" s="2">
        <f t="shared" si="17"/>
        <v>0.45233161064643074</v>
      </c>
      <c r="AH45" s="2">
        <f t="shared" si="18"/>
        <v>5.6505809775625242E-2</v>
      </c>
      <c r="AI45" s="2">
        <f t="shared" si="19"/>
        <v>8548630375</v>
      </c>
      <c r="AJ45" s="2">
        <f t="shared" si="20"/>
        <v>242070450</v>
      </c>
      <c r="AK45" s="2">
        <f t="shared" si="21"/>
        <v>242.07044999999999</v>
      </c>
      <c r="AL45" s="2" t="s">
        <v>385</v>
      </c>
      <c r="AM45" s="2" t="s">
        <v>386</v>
      </c>
      <c r="AN45" s="2" t="s">
        <v>387</v>
      </c>
      <c r="AO45" s="2" t="s">
        <v>388</v>
      </c>
      <c r="AP45" s="2" t="s">
        <v>389</v>
      </c>
      <c r="AQ45" s="2" t="s">
        <v>139</v>
      </c>
      <c r="AR45" s="2" t="s">
        <v>390</v>
      </c>
      <c r="AS45" s="2">
        <v>1</v>
      </c>
      <c r="AT45" s="2" t="s">
        <v>391</v>
      </c>
      <c r="AU45" s="2" t="s">
        <v>392</v>
      </c>
      <c r="AV45" s="2">
        <v>2</v>
      </c>
      <c r="AW45" s="5">
        <v>100</v>
      </c>
      <c r="AX45" s="2">
        <v>0</v>
      </c>
      <c r="AY45" s="2">
        <v>0</v>
      </c>
      <c r="AZ45" s="5">
        <v>2.4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5">
        <v>0.9</v>
      </c>
      <c r="BG45" s="5">
        <v>42.1</v>
      </c>
      <c r="BH45" s="5">
        <v>0.1</v>
      </c>
      <c r="BI45" s="5">
        <v>18.8</v>
      </c>
      <c r="BJ45" s="5">
        <v>35.6</v>
      </c>
      <c r="BK45" s="2">
        <v>0</v>
      </c>
      <c r="BL45" s="2">
        <v>0</v>
      </c>
      <c r="BM45" s="2">
        <v>0</v>
      </c>
      <c r="BN45" s="2">
        <v>0</v>
      </c>
      <c r="BO45" s="5">
        <v>4127</v>
      </c>
      <c r="BP45" s="5">
        <v>770</v>
      </c>
      <c r="BQ45" s="5">
        <v>17</v>
      </c>
      <c r="BR45" s="5">
        <v>3</v>
      </c>
      <c r="BS45" s="5">
        <v>0.15</v>
      </c>
      <c r="BT45" s="5">
        <v>0.03</v>
      </c>
      <c r="BU45" s="5">
        <v>5165</v>
      </c>
      <c r="BV45" s="5">
        <v>22</v>
      </c>
      <c r="BW45" s="5">
        <v>0.18</v>
      </c>
      <c r="BX45" s="5">
        <v>16654</v>
      </c>
      <c r="BY45" s="5">
        <v>3773</v>
      </c>
      <c r="BZ45" s="5">
        <v>70</v>
      </c>
      <c r="CA45" s="5">
        <v>16</v>
      </c>
      <c r="CB45" s="5">
        <v>0.59</v>
      </c>
      <c r="CC45" s="5">
        <v>0.14000000000000001</v>
      </c>
      <c r="CD45" s="5">
        <v>1</v>
      </c>
      <c r="CE45" s="2">
        <v>0</v>
      </c>
      <c r="CF45" s="2">
        <v>0</v>
      </c>
      <c r="CG45" s="2">
        <v>0</v>
      </c>
      <c r="CH45" s="5">
        <v>26</v>
      </c>
      <c r="CI45" s="5">
        <v>39</v>
      </c>
      <c r="CJ45" s="5">
        <v>31</v>
      </c>
      <c r="CK45" s="2">
        <v>0</v>
      </c>
      <c r="CL45" s="2">
        <v>0</v>
      </c>
      <c r="CM45" s="5">
        <v>17</v>
      </c>
      <c r="CN45" s="5">
        <v>17</v>
      </c>
      <c r="CO45" s="5">
        <v>18</v>
      </c>
      <c r="CP45" s="5">
        <v>52</v>
      </c>
      <c r="CQ45" s="2">
        <v>0</v>
      </c>
      <c r="CR45" s="2">
        <v>0</v>
      </c>
      <c r="CS45" s="5">
        <v>7.3039999999999994E-2</v>
      </c>
      <c r="CT45" s="2">
        <v>0</v>
      </c>
      <c r="CU45" s="2" t="s">
        <v>143</v>
      </c>
    </row>
    <row r="46" spans="1:99" s="2" customFormat="1" x14ac:dyDescent="0.25">
      <c r="A46" s="2" t="s">
        <v>393</v>
      </c>
      <c r="C46" s="2" t="s">
        <v>394</v>
      </c>
      <c r="D46" s="2">
        <v>1989</v>
      </c>
      <c r="E46" s="2">
        <f t="shared" si="0"/>
        <v>26</v>
      </c>
      <c r="F46" s="2">
        <v>103</v>
      </c>
      <c r="G46" s="2">
        <v>144</v>
      </c>
      <c r="H46" s="2">
        <v>352000</v>
      </c>
      <c r="I46" s="2">
        <v>966300</v>
      </c>
      <c r="J46" s="2">
        <v>46694</v>
      </c>
      <c r="K46" s="2">
        <v>966300</v>
      </c>
      <c r="L46" s="2">
        <f t="shared" si="1"/>
        <v>42091931370</v>
      </c>
      <c r="M46" s="2">
        <v>8600</v>
      </c>
      <c r="N46" s="2">
        <f t="shared" si="2"/>
        <v>374616000</v>
      </c>
      <c r="O46" s="2">
        <f t="shared" si="3"/>
        <v>13.4375</v>
      </c>
      <c r="P46" s="2">
        <f t="shared" si="4"/>
        <v>34802996</v>
      </c>
      <c r="Q46" s="2">
        <f t="shared" si="5"/>
        <v>34.802996</v>
      </c>
      <c r="R46" s="2">
        <v>17600</v>
      </c>
      <c r="S46" s="2">
        <f t="shared" si="6"/>
        <v>45583.823999999993</v>
      </c>
      <c r="T46" s="2">
        <f t="shared" si="7"/>
        <v>11264000</v>
      </c>
      <c r="U46" s="2">
        <f t="shared" si="8"/>
        <v>490688000000</v>
      </c>
      <c r="V46" s="2">
        <v>73589.938242000004</v>
      </c>
      <c r="W46" s="2">
        <f t="shared" si="9"/>
        <v>22.430213176161601</v>
      </c>
      <c r="X46" s="2">
        <f t="shared" si="10"/>
        <v>13.93749276340535</v>
      </c>
      <c r="Y46" s="2">
        <f t="shared" si="11"/>
        <v>1.0725559994088174</v>
      </c>
      <c r="Z46" s="2">
        <f t="shared" si="12"/>
        <v>112.36020717214427</v>
      </c>
      <c r="AA46" s="2">
        <f t="shared" si="13"/>
        <v>0.3894396892816267</v>
      </c>
      <c r="AB46" s="2">
        <f t="shared" si="14"/>
        <v>3.2726273933634253</v>
      </c>
      <c r="AC46" s="2">
        <v>103</v>
      </c>
      <c r="AD46" s="2">
        <f t="shared" si="15"/>
        <v>1.0908757977878085</v>
      </c>
      <c r="AE46" s="2">
        <v>126.81100000000001</v>
      </c>
      <c r="AF46" s="2">
        <f t="shared" si="16"/>
        <v>1309.7674418604652</v>
      </c>
      <c r="AG46" s="2">
        <f t="shared" si="17"/>
        <v>0.51447564295900206</v>
      </c>
      <c r="AH46" s="2">
        <f t="shared" si="18"/>
        <v>0.60425943533672144</v>
      </c>
      <c r="AI46" s="2">
        <f t="shared" si="19"/>
        <v>2033985970.6000001</v>
      </c>
      <c r="AJ46" s="2">
        <f t="shared" si="20"/>
        <v>57596115.119999997</v>
      </c>
      <c r="AK46" s="2">
        <f t="shared" si="21"/>
        <v>57.59611512</v>
      </c>
      <c r="AL46" s="2" t="s">
        <v>395</v>
      </c>
      <c r="AM46" s="2" t="s">
        <v>135</v>
      </c>
      <c r="AN46" s="2" t="s">
        <v>135</v>
      </c>
      <c r="AO46" s="2" t="s">
        <v>396</v>
      </c>
      <c r="AP46" s="2" t="s">
        <v>397</v>
      </c>
      <c r="AQ46" s="2" t="s">
        <v>398</v>
      </c>
      <c r="AR46" s="2" t="s">
        <v>399</v>
      </c>
      <c r="AS46" s="2">
        <v>4</v>
      </c>
      <c r="AT46" s="2" t="s">
        <v>400</v>
      </c>
      <c r="AU46" s="2" t="s">
        <v>401</v>
      </c>
      <c r="AV46" s="2">
        <v>3</v>
      </c>
      <c r="AW46" s="5">
        <v>56</v>
      </c>
      <c r="AX46" s="5">
        <v>37</v>
      </c>
      <c r="AY46" s="5">
        <v>6</v>
      </c>
      <c r="AZ46" s="5">
        <v>0.1</v>
      </c>
      <c r="BA46" s="5">
        <v>0.2</v>
      </c>
      <c r="BB46" s="2">
        <v>0</v>
      </c>
      <c r="BC46" s="5">
        <v>0.1</v>
      </c>
      <c r="BD46" s="2">
        <v>0</v>
      </c>
      <c r="BE46" s="5">
        <v>0.1</v>
      </c>
      <c r="BF46" s="5">
        <v>0.1</v>
      </c>
      <c r="BG46" s="5">
        <v>10.7</v>
      </c>
      <c r="BH46" s="2">
        <v>0</v>
      </c>
      <c r="BI46" s="5">
        <v>21.9</v>
      </c>
      <c r="BJ46" s="5">
        <v>64.3</v>
      </c>
      <c r="BK46" s="5">
        <v>0.2</v>
      </c>
      <c r="BL46" s="5">
        <v>1.9</v>
      </c>
      <c r="BM46" s="2">
        <v>0</v>
      </c>
      <c r="BN46" s="5">
        <v>0.4</v>
      </c>
      <c r="BO46" s="5">
        <v>2475</v>
      </c>
      <c r="BP46" s="5">
        <v>4306</v>
      </c>
      <c r="BQ46" s="2">
        <v>0</v>
      </c>
      <c r="BR46" s="2">
        <v>0</v>
      </c>
      <c r="BS46" s="2">
        <v>0</v>
      </c>
      <c r="BT46" s="2">
        <v>0</v>
      </c>
      <c r="BU46" s="5">
        <v>6408</v>
      </c>
      <c r="BV46" s="2">
        <v>0</v>
      </c>
      <c r="BW46" s="5">
        <v>0.01</v>
      </c>
      <c r="BX46" s="5">
        <v>250966</v>
      </c>
      <c r="BY46" s="5">
        <v>41741</v>
      </c>
      <c r="BZ46" s="5">
        <v>6</v>
      </c>
      <c r="CA46" s="5">
        <v>1</v>
      </c>
      <c r="CB46" s="5">
        <v>2.25</v>
      </c>
      <c r="CC46" s="5">
        <v>0.38</v>
      </c>
      <c r="CD46" s="5">
        <v>16</v>
      </c>
      <c r="CE46" s="5">
        <v>3</v>
      </c>
      <c r="CF46" s="5">
        <v>10</v>
      </c>
      <c r="CG46" s="5">
        <v>7</v>
      </c>
      <c r="CH46" s="5">
        <v>29</v>
      </c>
      <c r="CI46" s="5">
        <v>2</v>
      </c>
      <c r="CJ46" s="5">
        <v>1</v>
      </c>
      <c r="CK46" s="5">
        <v>2</v>
      </c>
      <c r="CL46" s="2">
        <v>0</v>
      </c>
      <c r="CM46" s="5">
        <v>18</v>
      </c>
      <c r="CN46" s="5">
        <v>23</v>
      </c>
      <c r="CO46" s="5">
        <v>22</v>
      </c>
      <c r="CP46" s="5">
        <v>64</v>
      </c>
      <c r="CQ46" s="5">
        <v>1</v>
      </c>
      <c r="CR46" s="5">
        <v>2</v>
      </c>
      <c r="CS46" s="5">
        <v>4.4920000000000002E-2</v>
      </c>
      <c r="CT46" s="2">
        <v>0</v>
      </c>
      <c r="CU46" s="2" t="s">
        <v>143</v>
      </c>
    </row>
    <row r="47" spans="1:99" s="2" customFormat="1" x14ac:dyDescent="0.25">
      <c r="A47" s="2" t="s">
        <v>402</v>
      </c>
      <c r="C47" s="2" t="s">
        <v>403</v>
      </c>
      <c r="F47" s="2">
        <v>0</v>
      </c>
      <c r="G47" s="2">
        <v>140</v>
      </c>
      <c r="H47" s="2">
        <v>0</v>
      </c>
      <c r="I47" s="2">
        <v>0</v>
      </c>
      <c r="J47" s="2">
        <v>224000</v>
      </c>
      <c r="K47" s="2">
        <v>224000</v>
      </c>
      <c r="L47" s="2">
        <f t="shared" si="1"/>
        <v>9757417600</v>
      </c>
      <c r="M47" s="2">
        <v>432.61901402000001</v>
      </c>
      <c r="N47" s="2">
        <f t="shared" si="2"/>
        <v>18844884.250711199</v>
      </c>
      <c r="O47" s="2">
        <f t="shared" si="3"/>
        <v>0.6759672094062501</v>
      </c>
      <c r="P47" s="2">
        <f t="shared" si="4"/>
        <v>1750748.5830769774</v>
      </c>
      <c r="Q47" s="2">
        <f t="shared" si="5"/>
        <v>1.7507485830769773</v>
      </c>
      <c r="R47" s="2">
        <v>5</v>
      </c>
      <c r="S47" s="2">
        <f t="shared" si="6"/>
        <v>12.949949999999999</v>
      </c>
      <c r="T47" s="2">
        <f t="shared" si="7"/>
        <v>3200</v>
      </c>
      <c r="U47" s="2">
        <f t="shared" si="8"/>
        <v>139400000</v>
      </c>
      <c r="V47" s="2">
        <v>18231.575224</v>
      </c>
      <c r="W47" s="2">
        <f t="shared" si="9"/>
        <v>5.5569841282752002</v>
      </c>
      <c r="X47" s="2">
        <f t="shared" si="10"/>
        <v>3.4529509579742563</v>
      </c>
      <c r="Y47" s="2">
        <f t="shared" si="11"/>
        <v>1.1847375560040496</v>
      </c>
      <c r="Z47" s="2">
        <f t="shared" si="12"/>
        <v>517.7754063218382</v>
      </c>
      <c r="AA47" s="2">
        <f t="shared" si="13"/>
        <v>2.0112174383347465E-2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 t="s">
        <v>135</v>
      </c>
      <c r="AF47" s="2">
        <f t="shared" si="16"/>
        <v>7.3968084996191674</v>
      </c>
      <c r="AG47" s="2">
        <f t="shared" si="17"/>
        <v>10.570368541629911</v>
      </c>
      <c r="AH47" s="2">
        <f t="shared" si="18"/>
        <v>6.3364155792850364E-3</v>
      </c>
      <c r="AI47" s="2">
        <f t="shared" si="19"/>
        <v>9757417600</v>
      </c>
      <c r="AJ47" s="2">
        <f t="shared" si="20"/>
        <v>276299520</v>
      </c>
      <c r="AK47" s="2">
        <f t="shared" si="21"/>
        <v>276.29951999999997</v>
      </c>
      <c r="AL47" s="2" t="s">
        <v>368</v>
      </c>
      <c r="AM47" s="2" t="s">
        <v>135</v>
      </c>
      <c r="AN47" s="2" t="s">
        <v>135</v>
      </c>
      <c r="AO47" s="2" t="s">
        <v>369</v>
      </c>
      <c r="AP47" s="2" t="s">
        <v>135</v>
      </c>
      <c r="AQ47" s="2" t="s">
        <v>135</v>
      </c>
      <c r="AR47" s="2" t="s">
        <v>135</v>
      </c>
      <c r="AS47" s="2">
        <v>0</v>
      </c>
      <c r="AT47" s="2" t="s">
        <v>135</v>
      </c>
      <c r="AU47" s="2" t="s">
        <v>135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D18" sqref="D18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2" t="s">
        <v>404</v>
      </c>
    </row>
    <row r="2" spans="1:2" x14ac:dyDescent="0.25">
      <c r="A2">
        <v>2</v>
      </c>
      <c r="B2" s="2" t="s">
        <v>405</v>
      </c>
    </row>
    <row r="3" spans="1:2" x14ac:dyDescent="0.25">
      <c r="A3">
        <v>3</v>
      </c>
      <c r="B3" s="2" t="s">
        <v>2</v>
      </c>
    </row>
    <row r="4" spans="1:2" x14ac:dyDescent="0.25">
      <c r="A4">
        <v>4</v>
      </c>
      <c r="B4" s="2" t="s">
        <v>406</v>
      </c>
    </row>
    <row r="5" spans="1:2" x14ac:dyDescent="0.25">
      <c r="A5">
        <v>5</v>
      </c>
      <c r="B5" s="2" t="s">
        <v>4</v>
      </c>
    </row>
    <row r="6" spans="1:2" x14ac:dyDescent="0.25">
      <c r="A6" s="1">
        <v>6</v>
      </c>
      <c r="B6" s="1" t="s">
        <v>407</v>
      </c>
    </row>
    <row r="7" spans="1:2" x14ac:dyDescent="0.25">
      <c r="A7">
        <v>7</v>
      </c>
      <c r="B7" s="2" t="s">
        <v>5</v>
      </c>
    </row>
    <row r="8" spans="1:2" x14ac:dyDescent="0.25">
      <c r="A8">
        <v>8</v>
      </c>
      <c r="B8" s="2" t="s">
        <v>6</v>
      </c>
    </row>
    <row r="9" spans="1:2" x14ac:dyDescent="0.25">
      <c r="A9">
        <v>9</v>
      </c>
      <c r="B9" s="2" t="s">
        <v>408</v>
      </c>
    </row>
    <row r="10" spans="1:2" x14ac:dyDescent="0.25">
      <c r="A10">
        <v>10</v>
      </c>
      <c r="B10" s="2" t="s">
        <v>409</v>
      </c>
    </row>
    <row r="11" spans="1:2" x14ac:dyDescent="0.25">
      <c r="A11">
        <v>11</v>
      </c>
      <c r="B11" s="2" t="s">
        <v>410</v>
      </c>
    </row>
    <row r="12" spans="1:2" x14ac:dyDescent="0.25">
      <c r="A12" s="1">
        <v>12</v>
      </c>
      <c r="B12" s="1" t="s">
        <v>411</v>
      </c>
    </row>
    <row r="13" spans="1:2" x14ac:dyDescent="0.25">
      <c r="A13" s="1">
        <v>13</v>
      </c>
      <c r="B13" s="1" t="s">
        <v>412</v>
      </c>
    </row>
    <row r="14" spans="1:2" x14ac:dyDescent="0.25">
      <c r="A14">
        <v>14</v>
      </c>
      <c r="B14" s="2" t="s">
        <v>9</v>
      </c>
    </row>
    <row r="15" spans="1:2" x14ac:dyDescent="0.25">
      <c r="A15">
        <v>15</v>
      </c>
      <c r="B15" s="2" t="s">
        <v>10</v>
      </c>
    </row>
    <row r="16" spans="1:2" x14ac:dyDescent="0.25">
      <c r="A16">
        <v>16</v>
      </c>
      <c r="B16" s="2" t="s">
        <v>413</v>
      </c>
    </row>
    <row r="17" spans="1:2" x14ac:dyDescent="0.25">
      <c r="A17">
        <v>17</v>
      </c>
      <c r="B17" s="2" t="s">
        <v>12</v>
      </c>
    </row>
    <row r="18" spans="1:2" x14ac:dyDescent="0.25">
      <c r="A18">
        <v>18</v>
      </c>
      <c r="B18" s="2" t="s">
        <v>414</v>
      </c>
    </row>
    <row r="19" spans="1:2" x14ac:dyDescent="0.25">
      <c r="A19">
        <v>19</v>
      </c>
      <c r="B19" s="2" t="s">
        <v>415</v>
      </c>
    </row>
    <row r="20" spans="1:2" x14ac:dyDescent="0.25">
      <c r="A20">
        <v>20</v>
      </c>
      <c r="B20" s="2" t="s">
        <v>416</v>
      </c>
    </row>
    <row r="21" spans="1:2" x14ac:dyDescent="0.25">
      <c r="A21">
        <v>21</v>
      </c>
      <c r="B21" s="2" t="s">
        <v>417</v>
      </c>
    </row>
    <row r="22" spans="1:2" x14ac:dyDescent="0.25">
      <c r="A22">
        <v>22</v>
      </c>
      <c r="B22" s="2" t="s">
        <v>418</v>
      </c>
    </row>
    <row r="23" spans="1:2" x14ac:dyDescent="0.25">
      <c r="A23">
        <v>23</v>
      </c>
      <c r="B23" s="2" t="s">
        <v>419</v>
      </c>
    </row>
    <row r="24" spans="1:2" x14ac:dyDescent="0.25">
      <c r="A24">
        <v>24</v>
      </c>
      <c r="B24" s="2" t="s">
        <v>420</v>
      </c>
    </row>
    <row r="25" spans="1:2" x14ac:dyDescent="0.25">
      <c r="A25">
        <v>25</v>
      </c>
      <c r="B25" s="2" t="s">
        <v>421</v>
      </c>
    </row>
    <row r="26" spans="1:2" x14ac:dyDescent="0.25">
      <c r="A26">
        <v>26</v>
      </c>
      <c r="B26" s="2" t="s">
        <v>422</v>
      </c>
    </row>
    <row r="27" spans="1:2" x14ac:dyDescent="0.25">
      <c r="A27" s="1">
        <v>27</v>
      </c>
      <c r="B27" s="1" t="s">
        <v>423</v>
      </c>
    </row>
    <row r="28" spans="1:2" x14ac:dyDescent="0.25">
      <c r="A28" s="1">
        <v>28</v>
      </c>
      <c r="B28" s="1" t="s">
        <v>424</v>
      </c>
    </row>
    <row r="29" spans="1:2" x14ac:dyDescent="0.25">
      <c r="A29">
        <v>29</v>
      </c>
      <c r="B29" s="2" t="s">
        <v>425</v>
      </c>
    </row>
    <row r="30" spans="1:2" x14ac:dyDescent="0.25">
      <c r="A30">
        <v>30</v>
      </c>
      <c r="B30" s="2" t="s">
        <v>22</v>
      </c>
    </row>
    <row r="31" spans="1:2" x14ac:dyDescent="0.25">
      <c r="A31">
        <v>31</v>
      </c>
      <c r="B31" s="2" t="s">
        <v>426</v>
      </c>
    </row>
    <row r="32" spans="1:2" x14ac:dyDescent="0.25">
      <c r="A32">
        <v>32</v>
      </c>
      <c r="B32" s="2" t="s">
        <v>24</v>
      </c>
    </row>
    <row r="33" spans="1:2" x14ac:dyDescent="0.25">
      <c r="A33">
        <v>33</v>
      </c>
      <c r="B33" s="2" t="s">
        <v>25</v>
      </c>
    </row>
    <row r="34" spans="1:2" x14ac:dyDescent="0.25">
      <c r="A34">
        <v>34</v>
      </c>
      <c r="B34" s="2" t="s">
        <v>26</v>
      </c>
    </row>
    <row r="35" spans="1:2" x14ac:dyDescent="0.25">
      <c r="A35">
        <v>35</v>
      </c>
      <c r="B35" s="2" t="s">
        <v>27</v>
      </c>
    </row>
    <row r="36" spans="1:2" x14ac:dyDescent="0.25">
      <c r="A36">
        <v>36</v>
      </c>
      <c r="B36" s="2" t="s">
        <v>28</v>
      </c>
    </row>
    <row r="37" spans="1:2" x14ac:dyDescent="0.25">
      <c r="A37">
        <v>37</v>
      </c>
      <c r="B37" s="2" t="s">
        <v>29</v>
      </c>
    </row>
    <row r="38" spans="1:2" x14ac:dyDescent="0.25">
      <c r="A38">
        <v>38</v>
      </c>
      <c r="B38" s="2" t="s">
        <v>30</v>
      </c>
    </row>
    <row r="39" spans="1:2" x14ac:dyDescent="0.25">
      <c r="A39">
        <v>39</v>
      </c>
      <c r="B39" s="2" t="s">
        <v>31</v>
      </c>
    </row>
    <row r="40" spans="1:2" x14ac:dyDescent="0.25">
      <c r="A40">
        <v>40</v>
      </c>
      <c r="B40" s="2" t="s">
        <v>32</v>
      </c>
    </row>
    <row r="41" spans="1:2" x14ac:dyDescent="0.25">
      <c r="A41">
        <v>41</v>
      </c>
      <c r="B41" s="2" t="s">
        <v>33</v>
      </c>
    </row>
    <row r="42" spans="1:2" x14ac:dyDescent="0.25">
      <c r="A42">
        <v>42</v>
      </c>
      <c r="B42" s="2" t="s">
        <v>427</v>
      </c>
    </row>
    <row r="43" spans="1:2" x14ac:dyDescent="0.25">
      <c r="A43">
        <v>43</v>
      </c>
      <c r="B43" s="2" t="s">
        <v>428</v>
      </c>
    </row>
    <row r="44" spans="1:2" x14ac:dyDescent="0.25">
      <c r="A44">
        <v>44</v>
      </c>
      <c r="B44" s="2" t="s">
        <v>429</v>
      </c>
    </row>
    <row r="45" spans="1:2" x14ac:dyDescent="0.25">
      <c r="A45" s="6">
        <v>45</v>
      </c>
      <c r="B45" s="6" t="s">
        <v>430</v>
      </c>
    </row>
    <row r="46" spans="1:2" x14ac:dyDescent="0.25">
      <c r="A46">
        <v>46</v>
      </c>
      <c r="B46" s="2" t="s">
        <v>36</v>
      </c>
    </row>
    <row r="47" spans="1:2" x14ac:dyDescent="0.25">
      <c r="A47">
        <v>47</v>
      </c>
      <c r="B47" s="2" t="s">
        <v>431</v>
      </c>
    </row>
    <row r="48" spans="1:2" x14ac:dyDescent="0.25">
      <c r="A48">
        <v>48</v>
      </c>
      <c r="B48" s="2" t="s">
        <v>37</v>
      </c>
    </row>
    <row r="49" spans="1:2" x14ac:dyDescent="0.25">
      <c r="A49">
        <v>49</v>
      </c>
      <c r="B49" s="2" t="s">
        <v>38</v>
      </c>
    </row>
    <row r="50" spans="1:2" x14ac:dyDescent="0.25">
      <c r="A50">
        <v>50</v>
      </c>
      <c r="B50" s="2" t="s">
        <v>39</v>
      </c>
    </row>
    <row r="51" spans="1:2" x14ac:dyDescent="0.25">
      <c r="A51">
        <v>51</v>
      </c>
      <c r="B51" s="2" t="s">
        <v>40</v>
      </c>
    </row>
    <row r="52" spans="1:2" x14ac:dyDescent="0.25">
      <c r="A52">
        <v>52</v>
      </c>
      <c r="B52" s="2" t="s">
        <v>432</v>
      </c>
    </row>
    <row r="53" spans="1:2" x14ac:dyDescent="0.25">
      <c r="A53">
        <v>53</v>
      </c>
      <c r="B53" s="2" t="s">
        <v>41</v>
      </c>
    </row>
    <row r="54" spans="1:2" x14ac:dyDescent="0.25">
      <c r="A54">
        <v>54</v>
      </c>
      <c r="B54" s="2" t="s">
        <v>42</v>
      </c>
    </row>
    <row r="55" spans="1:2" x14ac:dyDescent="0.25">
      <c r="A55">
        <v>55</v>
      </c>
      <c r="B55" s="2" t="s">
        <v>43</v>
      </c>
    </row>
    <row r="56" spans="1:2" x14ac:dyDescent="0.25">
      <c r="A56">
        <v>56</v>
      </c>
      <c r="B56" s="2" t="s">
        <v>44</v>
      </c>
    </row>
    <row r="57" spans="1:2" x14ac:dyDescent="0.25">
      <c r="A57">
        <v>57</v>
      </c>
      <c r="B57" s="2" t="s">
        <v>45</v>
      </c>
    </row>
    <row r="58" spans="1:2" x14ac:dyDescent="0.25">
      <c r="A58">
        <v>58</v>
      </c>
      <c r="B58" s="2" t="s">
        <v>46</v>
      </c>
    </row>
    <row r="59" spans="1:2" x14ac:dyDescent="0.25">
      <c r="A59">
        <v>59</v>
      </c>
      <c r="B59" s="2" t="s">
        <v>47</v>
      </c>
    </row>
    <row r="60" spans="1:2" x14ac:dyDescent="0.25">
      <c r="A60">
        <v>60</v>
      </c>
      <c r="B60" s="2" t="s">
        <v>48</v>
      </c>
    </row>
    <row r="61" spans="1:2" x14ac:dyDescent="0.25">
      <c r="A61">
        <v>61</v>
      </c>
      <c r="B61" s="2" t="s">
        <v>49</v>
      </c>
    </row>
    <row r="62" spans="1:2" x14ac:dyDescent="0.25">
      <c r="A62">
        <v>62</v>
      </c>
      <c r="B62" s="2" t="s">
        <v>50</v>
      </c>
    </row>
    <row r="63" spans="1:2" x14ac:dyDescent="0.25">
      <c r="A63">
        <v>63</v>
      </c>
      <c r="B63" s="2" t="s">
        <v>51</v>
      </c>
    </row>
    <row r="64" spans="1:2" x14ac:dyDescent="0.25">
      <c r="A64">
        <v>64</v>
      </c>
      <c r="B64" s="2" t="s">
        <v>52</v>
      </c>
    </row>
    <row r="65" spans="1:2" x14ac:dyDescent="0.25">
      <c r="A65">
        <v>65</v>
      </c>
      <c r="B65" s="2" t="s">
        <v>53</v>
      </c>
    </row>
    <row r="66" spans="1:2" x14ac:dyDescent="0.25">
      <c r="A66">
        <v>66</v>
      </c>
      <c r="B66" s="2" t="s">
        <v>54</v>
      </c>
    </row>
    <row r="67" spans="1:2" x14ac:dyDescent="0.25">
      <c r="A67">
        <v>67</v>
      </c>
      <c r="B67" s="2" t="s">
        <v>55</v>
      </c>
    </row>
    <row r="68" spans="1:2" x14ac:dyDescent="0.25">
      <c r="A68">
        <v>68</v>
      </c>
      <c r="B68" s="2" t="s">
        <v>56</v>
      </c>
    </row>
    <row r="69" spans="1:2" x14ac:dyDescent="0.25">
      <c r="A69">
        <v>69</v>
      </c>
      <c r="B69" s="2" t="s">
        <v>57</v>
      </c>
    </row>
    <row r="70" spans="1:2" x14ac:dyDescent="0.25">
      <c r="A70">
        <v>70</v>
      </c>
      <c r="B70" s="2" t="s">
        <v>58</v>
      </c>
    </row>
    <row r="71" spans="1:2" x14ac:dyDescent="0.25">
      <c r="A71">
        <v>71</v>
      </c>
      <c r="B71" s="2" t="s">
        <v>59</v>
      </c>
    </row>
    <row r="72" spans="1:2" x14ac:dyDescent="0.25">
      <c r="A72">
        <v>72</v>
      </c>
      <c r="B72" s="2" t="s">
        <v>60</v>
      </c>
    </row>
    <row r="73" spans="1:2" x14ac:dyDescent="0.25">
      <c r="A73">
        <v>73</v>
      </c>
      <c r="B73" s="2" t="s">
        <v>61</v>
      </c>
    </row>
    <row r="74" spans="1:2" x14ac:dyDescent="0.25">
      <c r="A74" s="1">
        <v>74</v>
      </c>
      <c r="B74" s="1" t="s">
        <v>433</v>
      </c>
    </row>
    <row r="75" spans="1:2" x14ac:dyDescent="0.25">
      <c r="A75">
        <v>75</v>
      </c>
      <c r="B75" s="2" t="s">
        <v>62</v>
      </c>
    </row>
    <row r="76" spans="1:2" x14ac:dyDescent="0.25">
      <c r="A76">
        <v>76</v>
      </c>
      <c r="B76" s="2" t="s">
        <v>63</v>
      </c>
    </row>
    <row r="77" spans="1:2" x14ac:dyDescent="0.25">
      <c r="A77">
        <v>77</v>
      </c>
      <c r="B77" s="2" t="s">
        <v>64</v>
      </c>
    </row>
    <row r="78" spans="1:2" x14ac:dyDescent="0.25">
      <c r="A78">
        <v>78</v>
      </c>
      <c r="B78" s="2" t="s">
        <v>65</v>
      </c>
    </row>
    <row r="79" spans="1:2" x14ac:dyDescent="0.25">
      <c r="A79">
        <v>79</v>
      </c>
      <c r="B79" s="2" t="s">
        <v>66</v>
      </c>
    </row>
    <row r="80" spans="1:2" x14ac:dyDescent="0.25">
      <c r="A80">
        <v>80</v>
      </c>
      <c r="B80" s="2" t="s">
        <v>67</v>
      </c>
    </row>
    <row r="81" spans="1:2" x14ac:dyDescent="0.25">
      <c r="A81">
        <v>81</v>
      </c>
      <c r="B81" s="2" t="s">
        <v>68</v>
      </c>
    </row>
    <row r="82" spans="1:2" x14ac:dyDescent="0.25">
      <c r="A82">
        <v>82</v>
      </c>
      <c r="B82" s="2" t="s">
        <v>69</v>
      </c>
    </row>
    <row r="83" spans="1:2" x14ac:dyDescent="0.25">
      <c r="A83">
        <v>83</v>
      </c>
      <c r="B83" s="2" t="s">
        <v>70</v>
      </c>
    </row>
    <row r="84" spans="1:2" x14ac:dyDescent="0.25">
      <c r="A84">
        <v>84</v>
      </c>
      <c r="B84" s="2" t="s">
        <v>71</v>
      </c>
    </row>
    <row r="85" spans="1:2" x14ac:dyDescent="0.25">
      <c r="A85">
        <v>85</v>
      </c>
      <c r="B85" s="2" t="s">
        <v>72</v>
      </c>
    </row>
    <row r="86" spans="1:2" x14ac:dyDescent="0.25">
      <c r="A86">
        <v>86</v>
      </c>
      <c r="B86" s="2" t="s">
        <v>73</v>
      </c>
    </row>
    <row r="87" spans="1:2" x14ac:dyDescent="0.25">
      <c r="A87">
        <v>87</v>
      </c>
      <c r="B87" s="2" t="s">
        <v>74</v>
      </c>
    </row>
    <row r="88" spans="1:2" x14ac:dyDescent="0.25">
      <c r="A88">
        <v>88</v>
      </c>
      <c r="B88" s="2" t="s">
        <v>75</v>
      </c>
    </row>
    <row r="89" spans="1:2" x14ac:dyDescent="0.25">
      <c r="A89">
        <v>89</v>
      </c>
      <c r="B89" s="2" t="s">
        <v>76</v>
      </c>
    </row>
    <row r="90" spans="1:2" x14ac:dyDescent="0.25">
      <c r="A90">
        <v>90</v>
      </c>
      <c r="B90" s="2" t="s">
        <v>77</v>
      </c>
    </row>
    <row r="91" spans="1:2" x14ac:dyDescent="0.25">
      <c r="A91">
        <v>91</v>
      </c>
      <c r="B91" s="2" t="s">
        <v>78</v>
      </c>
    </row>
    <row r="92" spans="1:2" x14ac:dyDescent="0.25">
      <c r="A92">
        <v>92</v>
      </c>
      <c r="B92" s="2" t="s">
        <v>79</v>
      </c>
    </row>
    <row r="93" spans="1:2" x14ac:dyDescent="0.25">
      <c r="A93">
        <v>93</v>
      </c>
      <c r="B93" s="2" t="s">
        <v>80</v>
      </c>
    </row>
    <row r="94" spans="1:2" x14ac:dyDescent="0.25">
      <c r="A94">
        <v>94</v>
      </c>
      <c r="B94" s="2" t="s">
        <v>81</v>
      </c>
    </row>
    <row r="95" spans="1:2" x14ac:dyDescent="0.25">
      <c r="A95">
        <v>95</v>
      </c>
      <c r="B95" s="2" t="s">
        <v>82</v>
      </c>
    </row>
    <row r="96" spans="1:2" x14ac:dyDescent="0.25">
      <c r="A96">
        <v>96</v>
      </c>
      <c r="B96" s="2" t="s">
        <v>83</v>
      </c>
    </row>
    <row r="97" spans="1:2" x14ac:dyDescent="0.25">
      <c r="A97">
        <v>97</v>
      </c>
      <c r="B97" s="2" t="s">
        <v>84</v>
      </c>
    </row>
    <row r="98" spans="1:2" x14ac:dyDescent="0.25">
      <c r="A98">
        <v>98</v>
      </c>
      <c r="B98" s="2" t="s">
        <v>85</v>
      </c>
    </row>
    <row r="99" spans="1:2" x14ac:dyDescent="0.25">
      <c r="A99">
        <v>99</v>
      </c>
      <c r="B99" s="2" t="s">
        <v>86</v>
      </c>
    </row>
    <row r="100" spans="1:2" x14ac:dyDescent="0.25">
      <c r="A100">
        <v>100</v>
      </c>
      <c r="B100" s="2" t="s">
        <v>87</v>
      </c>
    </row>
    <row r="101" spans="1:2" x14ac:dyDescent="0.25">
      <c r="A101">
        <v>101</v>
      </c>
      <c r="B101" s="2" t="s">
        <v>88</v>
      </c>
    </row>
    <row r="102" spans="1:2" x14ac:dyDescent="0.25">
      <c r="A102">
        <v>102</v>
      </c>
      <c r="B102" s="2" t="s">
        <v>89</v>
      </c>
    </row>
    <row r="103" spans="1:2" x14ac:dyDescent="0.25">
      <c r="A103">
        <v>103</v>
      </c>
      <c r="B103" s="2" t="s">
        <v>90</v>
      </c>
    </row>
    <row r="104" spans="1:2" x14ac:dyDescent="0.25">
      <c r="A104">
        <v>104</v>
      </c>
      <c r="B104" s="2" t="s">
        <v>91</v>
      </c>
    </row>
    <row r="105" spans="1:2" x14ac:dyDescent="0.25">
      <c r="A105">
        <v>105</v>
      </c>
      <c r="B105" s="2" t="s">
        <v>92</v>
      </c>
    </row>
    <row r="106" spans="1:2" x14ac:dyDescent="0.25">
      <c r="A106">
        <v>106</v>
      </c>
      <c r="B106" s="2" t="s">
        <v>93</v>
      </c>
    </row>
    <row r="107" spans="1:2" x14ac:dyDescent="0.25">
      <c r="A107">
        <v>107</v>
      </c>
      <c r="B107" s="2" t="s">
        <v>94</v>
      </c>
    </row>
    <row r="108" spans="1:2" x14ac:dyDescent="0.25">
      <c r="A108">
        <v>108</v>
      </c>
      <c r="B108" s="2" t="s">
        <v>95</v>
      </c>
    </row>
    <row r="109" spans="1:2" x14ac:dyDescent="0.25">
      <c r="A109">
        <v>109</v>
      </c>
      <c r="B109" s="2" t="s">
        <v>96</v>
      </c>
    </row>
    <row r="110" spans="1:2" x14ac:dyDescent="0.25">
      <c r="A110">
        <v>110</v>
      </c>
      <c r="B110" s="2" t="s">
        <v>97</v>
      </c>
    </row>
    <row r="111" spans="1:2" x14ac:dyDescent="0.25">
      <c r="A111">
        <v>111</v>
      </c>
      <c r="B111" s="2" t="s">
        <v>434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NM Reservoirs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2016-05-31T20:21:47Z</dcterms:created>
  <dcterms:modified xsi:type="dcterms:W3CDTF">2016-05-31T20:24:27Z</dcterms:modified>
</cp:coreProperties>
</file>