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sh Habitat Structure Plans\"/>
    </mc:Choice>
  </mc:AlternateContent>
  <xr:revisionPtr revIDLastSave="0" documentId="8_{E84F9CA3-A015-4F7A-854B-B7DA71AF210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Blk Csts per structure" sheetId="3" r:id="rId1"/>
    <sheet name="Misc. 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3" l="1"/>
  <c r="E55" i="3" s="1"/>
  <c r="D50" i="3"/>
  <c r="E50" i="3" s="1"/>
  <c r="D54" i="3"/>
  <c r="D53" i="3"/>
  <c r="D49" i="3"/>
  <c r="D48" i="3"/>
  <c r="D47" i="3"/>
  <c r="D46" i="3"/>
  <c r="H38" i="3" l="1"/>
  <c r="H16" i="2"/>
  <c r="H7" i="2"/>
  <c r="K22" i="3"/>
  <c r="K21" i="3"/>
  <c r="K20" i="3"/>
  <c r="K19" i="3"/>
  <c r="K18" i="3"/>
  <c r="K17" i="3"/>
  <c r="K16" i="3"/>
  <c r="K15" i="3"/>
  <c r="F35" i="3"/>
  <c r="F34" i="3"/>
  <c r="F33" i="3"/>
  <c r="F32" i="3"/>
  <c r="F31" i="3"/>
  <c r="F30" i="3"/>
  <c r="F37" i="3"/>
  <c r="F36" i="3"/>
  <c r="F29" i="3"/>
  <c r="F28" i="3"/>
  <c r="F27" i="3"/>
  <c r="H15" i="3"/>
  <c r="H16" i="3"/>
  <c r="H17" i="3"/>
  <c r="H18" i="3"/>
  <c r="H20" i="3"/>
  <c r="H19" i="3"/>
  <c r="H21" i="3"/>
  <c r="H22" i="3"/>
  <c r="K10" i="3"/>
  <c r="K11" i="3"/>
  <c r="K9" i="3"/>
  <c r="K8" i="3"/>
  <c r="K7" i="3"/>
  <c r="K6" i="3"/>
  <c r="K5" i="3"/>
  <c r="K4" i="3"/>
  <c r="K3" i="3"/>
  <c r="K23" i="3" l="1"/>
  <c r="K12" i="3"/>
  <c r="F38" i="3"/>
  <c r="H40" i="3" s="1"/>
  <c r="H10" i="3" l="1"/>
  <c r="B34" i="3" s="1"/>
  <c r="H11" i="3"/>
  <c r="H9" i="3"/>
  <c r="B33" i="3" s="1"/>
  <c r="H8" i="3"/>
  <c r="H7" i="3"/>
  <c r="H6" i="3"/>
  <c r="H5" i="3"/>
  <c r="H4" i="3"/>
  <c r="H3" i="3"/>
  <c r="B27" i="3" s="1"/>
  <c r="E22" i="3"/>
  <c r="E21" i="3"/>
  <c r="E19" i="3"/>
  <c r="E20" i="3"/>
  <c r="E18" i="3"/>
  <c r="E17" i="3"/>
  <c r="E16" i="3"/>
  <c r="E15" i="3"/>
  <c r="E10" i="3"/>
  <c r="E11" i="3"/>
  <c r="E9" i="3"/>
  <c r="E8" i="3"/>
  <c r="E7" i="3"/>
  <c r="E6" i="3"/>
  <c r="E5" i="3"/>
  <c r="E4" i="3"/>
  <c r="E3" i="3"/>
  <c r="B29" i="3" l="1"/>
  <c r="B31" i="3"/>
  <c r="B28" i="3"/>
  <c r="B30" i="3"/>
  <c r="B32" i="3"/>
  <c r="B35" i="3"/>
  <c r="E12" i="3"/>
  <c r="E23" i="3"/>
  <c r="H8" i="2" l="1"/>
  <c r="I8" i="2" s="1"/>
  <c r="H15" i="2"/>
  <c r="H14" i="2"/>
  <c r="H17" i="2" s="1"/>
  <c r="I17" i="2" s="1"/>
  <c r="H6" i="2"/>
  <c r="H5" i="2"/>
  <c r="C15" i="2"/>
  <c r="C16" i="2" s="1"/>
  <c r="D16" i="2" s="1"/>
  <c r="C14" i="2"/>
  <c r="C7" i="2"/>
  <c r="C5" i="2"/>
  <c r="C8" i="2" s="1"/>
  <c r="D8" i="2" s="1"/>
  <c r="C6" i="2"/>
</calcChain>
</file>

<file path=xl/sharedStrings.xml><?xml version="1.0" encoding="utf-8"?>
<sst xmlns="http://schemas.openxmlformats.org/spreadsheetml/2006/main" count="154" uniqueCount="98">
  <si>
    <t>$120/250'</t>
  </si>
  <si>
    <t>$1.68/ea.</t>
  </si>
  <si>
    <t>$0.70/ea.</t>
  </si>
  <si>
    <t>$109/150'</t>
  </si>
  <si>
    <t>$6.50/100</t>
  </si>
  <si>
    <t>$19.50/2,000 lbs.</t>
  </si>
  <si>
    <t>internal weight for cube</t>
  </si>
  <si>
    <t>for frame bottom</t>
  </si>
  <si>
    <t>connect snow fence to frame</t>
  </si>
  <si>
    <t>1-1/2" PVC Pipe (12x44"+4x30"+4x20")</t>
  </si>
  <si>
    <t>1-1/2" PVC Pipe (8x44"+4x30")</t>
  </si>
  <si>
    <t>Shelbyville Cube 44"X44"X2.5' with a frame that raises it 20" above the substrate</t>
  </si>
  <si>
    <t>Georgia Cube 44"X44"X2.5'</t>
  </si>
  <si>
    <t>units/structure</t>
  </si>
  <si>
    <t>4" Drain Tile (8x56"+6x74"+4X38")</t>
  </si>
  <si>
    <t>4" Drain Tile (6x56"+4x74"+4x38")</t>
  </si>
  <si>
    <t>4-Way Furniture Fitting,  Schedule 40</t>
  </si>
  <si>
    <t>5" Agricultural Field Drain Tile (2x56", put bricks in)</t>
  </si>
  <si>
    <t>4" Agricultural Field Drain Tile (6x56"+4x74"+4x38")</t>
  </si>
  <si>
    <t>5" Agricultural Field Drain Tile  (2x56", put bricks in)</t>
  </si>
  <si>
    <t>Brick (standard construction, 4 per 5" tube)</t>
  </si>
  <si>
    <t>4' Snow/Safety fencing, 0.25" thickness</t>
  </si>
  <si>
    <t>$25/100'</t>
  </si>
  <si>
    <t>corner connections</t>
  </si>
  <si>
    <t>Quartz "Pea" Gravel, (#6x#7) 012CM-14 GRAVEL</t>
  </si>
  <si>
    <t>14", 120 lb, Cable Ties, UV resistant</t>
  </si>
  <si>
    <t>top and bottom corner connections</t>
  </si>
  <si>
    <t>Connects top half of frame to half of bottom frame</t>
  </si>
  <si>
    <t>1-1/2" 90 degree Side Outlet Elbow Socket,  Schdl 40</t>
  </si>
  <si>
    <t>standard masonary size (2x4x8")</t>
  </si>
  <si>
    <t>$2.39/ea.</t>
  </si>
  <si>
    <t>Number needed</t>
  </si>
  <si>
    <t>Units</t>
  </si>
  <si>
    <t>feet</t>
  </si>
  <si>
    <t>piece</t>
  </si>
  <si>
    <t>lbs</t>
  </si>
  <si>
    <t>lbs.</t>
  </si>
  <si>
    <t>Combination materials for both Cubes</t>
  </si>
  <si>
    <t>1-1/2" PVC Pipe Schedule 40 (plain end)</t>
  </si>
  <si>
    <t>Brick (standard construction mortar, 3 1/2" x 2 1/4" x 8")</t>
  </si>
  <si>
    <t>quarts</t>
  </si>
  <si>
    <t>Oatley PVC Glue - regular bodied</t>
  </si>
  <si>
    <t>Oatley PVC Primer -  purple</t>
  </si>
  <si>
    <t>4-Way PVC Furniture Fitting,  Schedule 40</t>
  </si>
  <si>
    <t>1-1/2" 90 degree Side Outlet PVC Elbow Socket,  Schdl 40</t>
  </si>
  <si>
    <t>Required materials</t>
  </si>
  <si>
    <t>Rounded Units</t>
  </si>
  <si>
    <t>4" plastic Agricultural Field Drain Tile - not covered - ulltra narrow slotted, 3,250'/coil</t>
  </si>
  <si>
    <t>5" plastic Agricultural Field Drain Tile - not covered - ulltra narrow slotted, 2,300'/coil</t>
  </si>
  <si>
    <t>Price $</t>
  </si>
  <si>
    <t>Cost per structure</t>
  </si>
  <si>
    <t>Total Costs</t>
  </si>
  <si>
    <t>to Purchase</t>
  </si>
  <si>
    <t>8 horizontal pieces (8x44"), 4 vertical pieces (4x30")</t>
  </si>
  <si>
    <t>4 diagonals (74" ea.), 6 side pieces (54" ea.), (Optional, 4-38" top-frame cover pieces)</t>
  </si>
  <si>
    <t>2 side pieces to hold bricks (54" ea.)</t>
  </si>
  <si>
    <t>USACE</t>
  </si>
  <si>
    <t>IDNR</t>
  </si>
  <si>
    <t>Shipping/item</t>
  </si>
  <si>
    <t>Shelbyville Cube</t>
  </si>
  <si>
    <t>Georgia Cube</t>
  </si>
  <si>
    <t>Notes</t>
  </si>
  <si>
    <t>$ per item</t>
  </si>
  <si>
    <t>Total Parts</t>
  </si>
  <si>
    <t>Cost per</t>
  </si>
  <si>
    <t>structure</t>
  </si>
  <si>
    <t>Total Shipping</t>
  </si>
  <si>
    <r>
      <t xml:space="preserve">1-1/2" PVC Pipe Schedule 40 (8x44"+4x30") </t>
    </r>
    <r>
      <rPr>
        <sz val="11"/>
        <color rgb="FFFF0000"/>
        <rFont val="Calibri"/>
        <family val="2"/>
        <scheme val="minor"/>
      </rPr>
      <t>(see notes to the right)</t>
    </r>
  </si>
  <si>
    <t>$0.77/ft</t>
  </si>
  <si>
    <t>Units needed</t>
  </si>
  <si>
    <t>Total Material</t>
  </si>
  <si>
    <t>Unit Measured</t>
  </si>
  <si>
    <t>have 50'</t>
  </si>
  <si>
    <t>have 20</t>
  </si>
  <si>
    <t>have 2</t>
  </si>
  <si>
    <t>have 100'</t>
  </si>
  <si>
    <t>have 300'</t>
  </si>
  <si>
    <t>https://pvcpipesupplies.com/1-1-2-x-20-schedule-40-pvc-pipe-h0400150pw2000.html</t>
  </si>
  <si>
    <t>https://pvcpipesupplies.com/1-1-2-so-ell-90-s-413-015.html</t>
  </si>
  <si>
    <t>https://www.cabletiesandmore.com/american/catalog/black-cable-ties-test-pack-p-67.php</t>
  </si>
  <si>
    <t>Links/Suppliers</t>
  </si>
  <si>
    <t>https://www.amazon.com/dp/B0026TFKKI/ref=asc_df_B0026TFKKI5357478/?tag=hyprod-20&amp;creative=394997&amp;creativeASIN=B0026TFKKI&amp;linkCode=df0&amp;hvadid=167128818228&amp;hvpos=1o19&amp;hvnetw=g&amp;hvrand=13045118950923114284&amp;hvpone=&amp;hvptwo=&amp;hvqmt=&amp;hvdev=c&amp;hvdvcmdl=&amp;hvlocint=&amp;hvlocphy=9022250&amp;hvtargid=pla-307191761220</t>
  </si>
  <si>
    <t>Ace Hardware</t>
  </si>
  <si>
    <t>Decatur</t>
  </si>
  <si>
    <t>$0.41/ft</t>
  </si>
  <si>
    <r>
      <t xml:space="preserve">1-1/2" PVC Pipe Schedule 40 (8x44"+4x50") </t>
    </r>
    <r>
      <rPr>
        <sz val="11"/>
        <color rgb="FFFF0000"/>
        <rFont val="Calibri"/>
        <family val="2"/>
        <scheme val="minor"/>
      </rPr>
      <t>(see notes to the right)</t>
    </r>
  </si>
  <si>
    <t>8 horizontal pieces (8x44"), 4 vertical pieces (4x50")</t>
  </si>
  <si>
    <t>6 diagonals (74" ea.), 8 side pieces (56" ea.), 4 apacers (16" ea.) (Optional 4-38" top-frame cover pieces)</t>
  </si>
  <si>
    <t>4' Snow/Safety fencing, 0.025" thickness</t>
  </si>
  <si>
    <t>4" Agricultural Field Drain Tile (8x56"+6x74"+4x16"+4X38")</t>
  </si>
  <si>
    <t>(8x56"+6x74"+4x16"+4X38")</t>
  </si>
  <si>
    <t>4" Drain Tile</t>
  </si>
  <si>
    <t>Total inches</t>
  </si>
  <si>
    <t>Total feet</t>
  </si>
  <si>
    <t>Number</t>
  </si>
  <si>
    <t>dimensions</t>
  </si>
  <si>
    <t>8x44"+4x50"</t>
  </si>
  <si>
    <t>PVC cell foam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</si>
</sst>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0" xfId="0" applyNumberFormat="1" applyFont="1" applyBorder="1"/>
    <xf numFmtId="0" fontId="0" fillId="2" borderId="0" xfId="0" applyFill="1"/>
    <xf numFmtId="0" fontId="0" fillId="0" borderId="0" xfId="0" applyFill="1"/>
    <xf numFmtId="0" fontId="1" fillId="2" borderId="0" xfId="0" applyFont="1" applyFill="1"/>
    <xf numFmtId="3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164" fontId="0" fillId="4" borderId="0" xfId="0" applyNumberFormat="1" applyFill="1"/>
    <xf numFmtId="164" fontId="0" fillId="4" borderId="1" xfId="0" applyNumberFormat="1" applyFill="1" applyBorder="1"/>
    <xf numFmtId="0" fontId="0" fillId="5" borderId="0" xfId="0" applyFill="1"/>
    <xf numFmtId="0" fontId="1" fillId="0" borderId="0" xfId="0" applyFont="1" applyAlignment="1">
      <alignment horizont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zoomScale="75" zoomScaleNormal="75" workbookViewId="0">
      <selection activeCell="G3" sqref="G3"/>
    </sheetView>
  </sheetViews>
  <sheetFormatPr defaultRowHeight="15" x14ac:dyDescent="0.25"/>
  <cols>
    <col min="1" max="1" width="72.140625" customWidth="1"/>
    <col min="2" max="2" width="17.28515625" customWidth="1"/>
    <col min="3" max="3" width="13.42578125" customWidth="1"/>
    <col min="4" max="4" width="13.7109375" customWidth="1"/>
    <col min="5" max="5" width="16.28515625" customWidth="1"/>
    <col min="6" max="6" width="10" bestFit="1" customWidth="1"/>
    <col min="7" max="7" width="14.140625" customWidth="1"/>
    <col min="8" max="8" width="16.28515625" customWidth="1"/>
    <col min="10" max="10" width="13.28515625" customWidth="1"/>
  </cols>
  <sheetData>
    <row r="1" spans="1:15" x14ac:dyDescent="0.3">
      <c r="A1" s="1"/>
      <c r="B1" s="31" t="s">
        <v>64</v>
      </c>
      <c r="C1" s="1"/>
      <c r="D1" s="1"/>
      <c r="E1" s="1"/>
      <c r="F1" s="1"/>
      <c r="G1" s="1"/>
      <c r="H1" s="31" t="s">
        <v>70</v>
      </c>
      <c r="I1" s="1"/>
      <c r="J1" s="17" t="s">
        <v>46</v>
      </c>
      <c r="K1" s="8"/>
      <c r="L1" s="1"/>
      <c r="M1" s="1"/>
    </row>
    <row r="2" spans="1:15" x14ac:dyDescent="0.3">
      <c r="A2" s="18" t="s">
        <v>11</v>
      </c>
      <c r="B2" s="19" t="s">
        <v>71</v>
      </c>
      <c r="C2" s="19" t="s">
        <v>13</v>
      </c>
      <c r="D2" s="19" t="s">
        <v>49</v>
      </c>
      <c r="E2" s="20" t="s">
        <v>50</v>
      </c>
      <c r="F2" s="18"/>
      <c r="G2" s="18" t="s">
        <v>31</v>
      </c>
      <c r="H2" s="19" t="s">
        <v>69</v>
      </c>
      <c r="I2" s="18" t="s">
        <v>32</v>
      </c>
      <c r="J2" s="21" t="s">
        <v>52</v>
      </c>
      <c r="K2" s="22" t="s">
        <v>51</v>
      </c>
      <c r="L2" s="18"/>
      <c r="M2" s="18" t="s">
        <v>61</v>
      </c>
      <c r="N2" s="4"/>
      <c r="O2" s="4"/>
    </row>
    <row r="3" spans="1:15" x14ac:dyDescent="0.3">
      <c r="A3" t="s">
        <v>85</v>
      </c>
      <c r="B3" t="s">
        <v>84</v>
      </c>
      <c r="C3" s="14">
        <v>46</v>
      </c>
      <c r="D3" s="25">
        <v>0.41</v>
      </c>
      <c r="E3" s="3">
        <f t="shared" ref="E3:E9" si="0">(C3*D3)</f>
        <v>18.86</v>
      </c>
      <c r="G3" s="26">
        <v>30</v>
      </c>
      <c r="H3">
        <f t="shared" ref="H3:H9" si="1">C3*G3</f>
        <v>1380</v>
      </c>
      <c r="I3" t="s">
        <v>33</v>
      </c>
      <c r="J3" s="6">
        <v>1820</v>
      </c>
      <c r="K3" s="6">
        <f>D3*J3</f>
        <v>746.19999999999993</v>
      </c>
      <c r="M3" t="s">
        <v>86</v>
      </c>
    </row>
    <row r="4" spans="1:15" x14ac:dyDescent="0.3">
      <c r="A4" t="s">
        <v>28</v>
      </c>
      <c r="B4" t="s">
        <v>1</v>
      </c>
      <c r="C4" s="14">
        <v>8</v>
      </c>
      <c r="D4" s="25">
        <v>1.68</v>
      </c>
      <c r="E4" s="3">
        <f t="shared" si="0"/>
        <v>13.44</v>
      </c>
      <c r="G4" s="26">
        <v>30</v>
      </c>
      <c r="H4">
        <f t="shared" si="1"/>
        <v>240</v>
      </c>
      <c r="I4" t="s">
        <v>34</v>
      </c>
      <c r="J4" s="6">
        <v>250</v>
      </c>
      <c r="K4" s="6">
        <f t="shared" ref="K4:K9" si="2">D4*J4</f>
        <v>420</v>
      </c>
      <c r="M4" t="s">
        <v>26</v>
      </c>
    </row>
    <row r="5" spans="1:15" x14ac:dyDescent="0.3">
      <c r="A5" t="s">
        <v>16</v>
      </c>
      <c r="B5" t="s">
        <v>30</v>
      </c>
      <c r="C5" s="14">
        <v>0</v>
      </c>
      <c r="D5" s="25">
        <v>2.39</v>
      </c>
      <c r="E5" s="3">
        <f t="shared" si="0"/>
        <v>0</v>
      </c>
      <c r="G5" s="26">
        <v>30</v>
      </c>
      <c r="H5">
        <f t="shared" si="1"/>
        <v>0</v>
      </c>
      <c r="I5" t="s">
        <v>34</v>
      </c>
      <c r="J5" s="6">
        <v>120</v>
      </c>
      <c r="K5" s="6">
        <f t="shared" si="2"/>
        <v>286.8</v>
      </c>
      <c r="M5" t="s">
        <v>27</v>
      </c>
    </row>
    <row r="6" spans="1:15" x14ac:dyDescent="0.3">
      <c r="A6" t="s">
        <v>89</v>
      </c>
      <c r="B6" t="s">
        <v>0</v>
      </c>
      <c r="C6" s="14">
        <v>92.33</v>
      </c>
      <c r="D6" s="25">
        <v>0.48</v>
      </c>
      <c r="E6" s="3">
        <f t="shared" si="0"/>
        <v>44.318399999999997</v>
      </c>
      <c r="G6" s="26">
        <v>30</v>
      </c>
      <c r="H6">
        <f t="shared" si="1"/>
        <v>2769.9</v>
      </c>
      <c r="I6" t="s">
        <v>33</v>
      </c>
      <c r="J6" s="6">
        <v>3000</v>
      </c>
      <c r="K6" s="6">
        <f t="shared" si="2"/>
        <v>1440</v>
      </c>
      <c r="M6" t="s">
        <v>87</v>
      </c>
    </row>
    <row r="7" spans="1:15" x14ac:dyDescent="0.3">
      <c r="A7" t="s">
        <v>17</v>
      </c>
      <c r="B7" t="s">
        <v>3</v>
      </c>
      <c r="C7" s="14">
        <v>9.3000000000000007</v>
      </c>
      <c r="D7" s="25">
        <v>0.73</v>
      </c>
      <c r="E7" s="3">
        <f t="shared" si="0"/>
        <v>6.7890000000000006</v>
      </c>
      <c r="G7" s="26">
        <v>30</v>
      </c>
      <c r="H7">
        <f t="shared" si="1"/>
        <v>279</v>
      </c>
      <c r="I7" t="s">
        <v>33</v>
      </c>
      <c r="J7" s="6">
        <v>300</v>
      </c>
      <c r="K7" s="6">
        <f t="shared" si="2"/>
        <v>219</v>
      </c>
      <c r="M7" t="s">
        <v>55</v>
      </c>
    </row>
    <row r="8" spans="1:15" x14ac:dyDescent="0.3">
      <c r="A8" t="s">
        <v>88</v>
      </c>
      <c r="B8" t="s">
        <v>22</v>
      </c>
      <c r="C8" s="14">
        <v>4.5</v>
      </c>
      <c r="D8" s="25">
        <v>0.25</v>
      </c>
      <c r="E8" s="3">
        <f t="shared" si="0"/>
        <v>1.125</v>
      </c>
      <c r="G8" s="26">
        <v>30</v>
      </c>
      <c r="H8">
        <f t="shared" si="1"/>
        <v>135</v>
      </c>
      <c r="I8" t="s">
        <v>33</v>
      </c>
      <c r="J8" s="6">
        <v>150</v>
      </c>
      <c r="K8" s="6">
        <f t="shared" si="2"/>
        <v>37.5</v>
      </c>
      <c r="M8" t="s">
        <v>7</v>
      </c>
    </row>
    <row r="9" spans="1:15" x14ac:dyDescent="0.3">
      <c r="A9" t="s">
        <v>20</v>
      </c>
      <c r="B9" t="s">
        <v>2</v>
      </c>
      <c r="C9" s="14">
        <v>8</v>
      </c>
      <c r="D9" s="25">
        <v>0.7</v>
      </c>
      <c r="E9" s="3">
        <f t="shared" si="0"/>
        <v>5.6</v>
      </c>
      <c r="G9" s="26">
        <v>30</v>
      </c>
      <c r="H9">
        <f t="shared" si="1"/>
        <v>240</v>
      </c>
      <c r="I9" t="s">
        <v>34</v>
      </c>
      <c r="J9" s="6">
        <v>0</v>
      </c>
      <c r="K9" s="6">
        <f t="shared" si="2"/>
        <v>0</v>
      </c>
      <c r="M9" t="s">
        <v>29</v>
      </c>
    </row>
    <row r="10" spans="1:15" x14ac:dyDescent="0.3">
      <c r="A10" t="s">
        <v>25</v>
      </c>
      <c r="B10" t="s">
        <v>4</v>
      </c>
      <c r="C10" s="14">
        <v>10</v>
      </c>
      <c r="D10" s="25">
        <v>6.5000000000000002E-2</v>
      </c>
      <c r="E10" s="5">
        <f>(C10*D10)</f>
        <v>0.65</v>
      </c>
      <c r="F10" s="10"/>
      <c r="G10" s="26">
        <v>30</v>
      </c>
      <c r="H10">
        <f>C10*G10</f>
        <v>300</v>
      </c>
      <c r="I10" t="s">
        <v>34</v>
      </c>
      <c r="J10" s="6">
        <v>300</v>
      </c>
      <c r="K10" s="6">
        <f>D10*J10</f>
        <v>19.5</v>
      </c>
      <c r="M10" t="s">
        <v>8</v>
      </c>
    </row>
    <row r="11" spans="1:15" x14ac:dyDescent="0.3">
      <c r="A11" t="s">
        <v>24</v>
      </c>
      <c r="B11" t="s">
        <v>5</v>
      </c>
      <c r="C11" s="14">
        <v>16</v>
      </c>
      <c r="D11" s="25">
        <v>0.01</v>
      </c>
      <c r="E11" s="3">
        <f>(C11*D11)</f>
        <v>0.16</v>
      </c>
      <c r="G11" s="26">
        <v>30</v>
      </c>
      <c r="H11">
        <f>C11*G11</f>
        <v>480</v>
      </c>
      <c r="I11" t="s">
        <v>35</v>
      </c>
      <c r="J11" s="6">
        <v>0</v>
      </c>
      <c r="K11" s="6">
        <f>D11*J11</f>
        <v>0</v>
      </c>
      <c r="M11" t="s">
        <v>6</v>
      </c>
    </row>
    <row r="12" spans="1:15" x14ac:dyDescent="0.3">
      <c r="C12" s="2"/>
      <c r="D12" s="2"/>
      <c r="E12" s="3">
        <f>SUM(E3:E10)</f>
        <v>90.782399999999996</v>
      </c>
      <c r="F12" t="s">
        <v>64</v>
      </c>
      <c r="J12" s="6"/>
      <c r="K12" s="6">
        <f>D12*J12+SUM(K3:K10)</f>
        <v>3169</v>
      </c>
    </row>
    <row r="13" spans="1:15" x14ac:dyDescent="0.3">
      <c r="F13" t="s">
        <v>65</v>
      </c>
      <c r="J13" s="16" t="s">
        <v>46</v>
      </c>
      <c r="K13" s="6"/>
    </row>
    <row r="14" spans="1:15" x14ac:dyDescent="0.3">
      <c r="A14" s="1" t="s">
        <v>12</v>
      </c>
      <c r="C14" s="2"/>
      <c r="D14" s="2"/>
      <c r="E14" s="3"/>
      <c r="J14" s="16" t="s">
        <v>52</v>
      </c>
      <c r="K14" s="6" t="s">
        <v>51</v>
      </c>
    </row>
    <row r="15" spans="1:15" x14ac:dyDescent="0.3">
      <c r="A15" t="s">
        <v>67</v>
      </c>
      <c r="B15" t="s">
        <v>68</v>
      </c>
      <c r="C15" s="14">
        <v>39.333333333333336</v>
      </c>
      <c r="D15" s="25">
        <v>0.77</v>
      </c>
      <c r="E15" s="3">
        <f t="shared" ref="E15:E22" si="3">(C15*D15)</f>
        <v>30.286666666666669</v>
      </c>
      <c r="G15" s="26">
        <v>15</v>
      </c>
      <c r="H15">
        <f t="shared" ref="H15:H22" si="4">C15*G15</f>
        <v>590</v>
      </c>
      <c r="I15" t="s">
        <v>33</v>
      </c>
      <c r="J15" s="6">
        <v>600</v>
      </c>
      <c r="K15" s="6">
        <f>D15*J15</f>
        <v>462</v>
      </c>
      <c r="M15" t="s">
        <v>53</v>
      </c>
    </row>
    <row r="16" spans="1:15" x14ac:dyDescent="0.3">
      <c r="A16" t="s">
        <v>28</v>
      </c>
      <c r="B16" t="s">
        <v>1</v>
      </c>
      <c r="C16" s="14">
        <v>8</v>
      </c>
      <c r="D16" s="25">
        <v>1.68</v>
      </c>
      <c r="E16" s="3">
        <f t="shared" si="3"/>
        <v>13.44</v>
      </c>
      <c r="G16" s="26">
        <v>15</v>
      </c>
      <c r="H16">
        <f t="shared" si="4"/>
        <v>120</v>
      </c>
      <c r="I16" t="s">
        <v>34</v>
      </c>
      <c r="J16" s="6">
        <v>120</v>
      </c>
      <c r="K16" s="6">
        <f t="shared" ref="K16:K22" si="5">D16*J16</f>
        <v>201.6</v>
      </c>
      <c r="M16" t="s">
        <v>23</v>
      </c>
    </row>
    <row r="17" spans="1:13" x14ac:dyDescent="0.3">
      <c r="A17" t="s">
        <v>18</v>
      </c>
      <c r="B17" t="s">
        <v>0</v>
      </c>
      <c r="C17" s="14">
        <v>65.333333333333329</v>
      </c>
      <c r="D17" s="25">
        <v>0.48</v>
      </c>
      <c r="E17" s="3">
        <f t="shared" si="3"/>
        <v>31.359999999999996</v>
      </c>
      <c r="G17" s="26">
        <v>15</v>
      </c>
      <c r="H17">
        <f t="shared" si="4"/>
        <v>979.99999999999989</v>
      </c>
      <c r="I17" t="s">
        <v>33</v>
      </c>
      <c r="J17" s="6">
        <v>1000</v>
      </c>
      <c r="K17" s="6">
        <f t="shared" si="5"/>
        <v>480</v>
      </c>
      <c r="M17" t="s">
        <v>54</v>
      </c>
    </row>
    <row r="18" spans="1:13" x14ac:dyDescent="0.3">
      <c r="A18" t="s">
        <v>19</v>
      </c>
      <c r="B18" t="s">
        <v>3</v>
      </c>
      <c r="C18" s="14">
        <v>9.3000000000000007</v>
      </c>
      <c r="D18" s="25">
        <v>0.73</v>
      </c>
      <c r="E18" s="3">
        <f t="shared" si="3"/>
        <v>6.7890000000000006</v>
      </c>
      <c r="G18" s="26">
        <v>15</v>
      </c>
      <c r="H18">
        <f t="shared" si="4"/>
        <v>139.5</v>
      </c>
      <c r="I18" t="s">
        <v>33</v>
      </c>
      <c r="J18" s="6">
        <v>150</v>
      </c>
      <c r="K18" s="6">
        <f t="shared" si="5"/>
        <v>109.5</v>
      </c>
      <c r="M18" t="s">
        <v>55</v>
      </c>
    </row>
    <row r="19" spans="1:13" x14ac:dyDescent="0.3">
      <c r="A19" t="s">
        <v>88</v>
      </c>
      <c r="B19" t="s">
        <v>22</v>
      </c>
      <c r="C19" s="14">
        <v>4.5</v>
      </c>
      <c r="D19" s="25">
        <v>0.25</v>
      </c>
      <c r="E19" s="3">
        <f>(C19*D19)</f>
        <v>1.125</v>
      </c>
      <c r="G19" s="26">
        <v>15</v>
      </c>
      <c r="H19">
        <f>C19*G19</f>
        <v>67.5</v>
      </c>
      <c r="I19" t="s">
        <v>33</v>
      </c>
      <c r="J19" s="6">
        <v>72</v>
      </c>
      <c r="K19" s="6">
        <f t="shared" si="5"/>
        <v>18</v>
      </c>
      <c r="M19" t="s">
        <v>7</v>
      </c>
    </row>
    <row r="20" spans="1:13" x14ac:dyDescent="0.3">
      <c r="A20" t="s">
        <v>20</v>
      </c>
      <c r="B20" t="s">
        <v>2</v>
      </c>
      <c r="C20" s="14">
        <v>8</v>
      </c>
      <c r="D20" s="25">
        <v>0.7</v>
      </c>
      <c r="E20" s="3">
        <f>(C20*D20)</f>
        <v>5.6</v>
      </c>
      <c r="G20" s="26">
        <v>15</v>
      </c>
      <c r="H20">
        <f>C20*G20</f>
        <v>120</v>
      </c>
      <c r="I20" t="s">
        <v>34</v>
      </c>
      <c r="J20" s="6">
        <v>120</v>
      </c>
      <c r="K20" s="6">
        <f t="shared" si="5"/>
        <v>84</v>
      </c>
      <c r="M20" t="s">
        <v>29</v>
      </c>
    </row>
    <row r="21" spans="1:13" x14ac:dyDescent="0.3">
      <c r="A21" t="s">
        <v>25</v>
      </c>
      <c r="B21" t="s">
        <v>4</v>
      </c>
      <c r="C21" s="14">
        <v>10</v>
      </c>
      <c r="D21" s="25">
        <v>6.5000000000000002E-2</v>
      </c>
      <c r="E21" s="5">
        <f t="shared" si="3"/>
        <v>0.65</v>
      </c>
      <c r="G21" s="26">
        <v>15</v>
      </c>
      <c r="H21">
        <f t="shared" si="4"/>
        <v>150</v>
      </c>
      <c r="I21" t="s">
        <v>34</v>
      </c>
      <c r="J21" s="6">
        <v>150</v>
      </c>
      <c r="K21" s="6">
        <f t="shared" si="5"/>
        <v>9.75</v>
      </c>
      <c r="M21" t="s">
        <v>8</v>
      </c>
    </row>
    <row r="22" spans="1:13" x14ac:dyDescent="0.3">
      <c r="A22" t="s">
        <v>24</v>
      </c>
      <c r="B22" t="s">
        <v>5</v>
      </c>
      <c r="C22" s="14">
        <v>16</v>
      </c>
      <c r="D22" s="25">
        <v>0.01</v>
      </c>
      <c r="E22" s="11">
        <f t="shared" si="3"/>
        <v>0.16</v>
      </c>
      <c r="F22" s="10"/>
      <c r="G22" s="26">
        <v>15</v>
      </c>
      <c r="H22">
        <f t="shared" si="4"/>
        <v>240</v>
      </c>
      <c r="I22" t="s">
        <v>36</v>
      </c>
      <c r="J22" s="6">
        <v>240</v>
      </c>
      <c r="K22" s="6">
        <f t="shared" si="5"/>
        <v>2.4</v>
      </c>
      <c r="M22" t="s">
        <v>6</v>
      </c>
    </row>
    <row r="23" spans="1:13" x14ac:dyDescent="0.3">
      <c r="C23" s="2"/>
      <c r="D23" s="2"/>
      <c r="E23" s="3">
        <f>SUM(E15:E22)</f>
        <v>89.410666666666657</v>
      </c>
      <c r="F23" t="s">
        <v>64</v>
      </c>
      <c r="K23" s="6">
        <f>D23*J23+SUM(K14:K22)</f>
        <v>1367.25</v>
      </c>
    </row>
    <row r="24" spans="1:13" x14ac:dyDescent="0.3">
      <c r="C24" s="2"/>
      <c r="D24" s="2"/>
      <c r="E24" s="3"/>
      <c r="F24" t="s">
        <v>65</v>
      </c>
      <c r="K24" s="6"/>
    </row>
    <row r="26" spans="1:13" x14ac:dyDescent="0.3">
      <c r="A26" s="22" t="s">
        <v>37</v>
      </c>
      <c r="B26" s="18" t="s">
        <v>45</v>
      </c>
      <c r="C26" s="18" t="s">
        <v>32</v>
      </c>
      <c r="D26" s="18" t="s">
        <v>46</v>
      </c>
      <c r="E26" s="19" t="s">
        <v>49</v>
      </c>
      <c r="F26" s="18" t="s">
        <v>62</v>
      </c>
      <c r="G26" s="33" t="s">
        <v>61</v>
      </c>
      <c r="H26" s="18" t="s">
        <v>58</v>
      </c>
      <c r="I26" s="7"/>
      <c r="J26" s="32" t="s">
        <v>80</v>
      </c>
    </row>
    <row r="27" spans="1:13" x14ac:dyDescent="0.3">
      <c r="A27" t="s">
        <v>38</v>
      </c>
      <c r="B27" s="12">
        <f>H3+H15</f>
        <v>1970</v>
      </c>
      <c r="C27" t="s">
        <v>33</v>
      </c>
      <c r="D27" s="6">
        <v>2400</v>
      </c>
      <c r="E27" s="25">
        <v>0.77</v>
      </c>
      <c r="F27" s="13">
        <f t="shared" ref="F27:F29" si="6">D27*E27</f>
        <v>1848</v>
      </c>
      <c r="G27" s="2" t="s">
        <v>72</v>
      </c>
      <c r="H27" s="28">
        <v>100</v>
      </c>
      <c r="I27" s="7"/>
      <c r="J27" s="7" t="s">
        <v>77</v>
      </c>
    </row>
    <row r="28" spans="1:13" x14ac:dyDescent="0.3">
      <c r="A28" t="s">
        <v>44</v>
      </c>
      <c r="B28" s="12">
        <f t="shared" ref="B28" si="7">H4+H16</f>
        <v>360</v>
      </c>
      <c r="C28" t="s">
        <v>34</v>
      </c>
      <c r="D28" s="6">
        <v>360</v>
      </c>
      <c r="E28" s="25">
        <v>1.68</v>
      </c>
      <c r="F28" s="13">
        <f t="shared" si="6"/>
        <v>604.79999999999995</v>
      </c>
      <c r="G28" s="2" t="s">
        <v>73</v>
      </c>
      <c r="H28" s="28">
        <v>100</v>
      </c>
      <c r="I28" s="7"/>
      <c r="J28" s="7" t="s">
        <v>78</v>
      </c>
    </row>
    <row r="29" spans="1:13" x14ac:dyDescent="0.3">
      <c r="A29" t="s">
        <v>43</v>
      </c>
      <c r="B29" s="12">
        <f>H5</f>
        <v>0</v>
      </c>
      <c r="C29" t="s">
        <v>34</v>
      </c>
      <c r="D29" s="6">
        <v>120</v>
      </c>
      <c r="E29" s="25">
        <v>2.39</v>
      </c>
      <c r="F29" s="13">
        <f t="shared" si="6"/>
        <v>286.8</v>
      </c>
      <c r="G29" s="2" t="s">
        <v>74</v>
      </c>
      <c r="H29" s="28">
        <v>40</v>
      </c>
      <c r="I29" s="7"/>
      <c r="J29" s="7" t="s">
        <v>83</v>
      </c>
    </row>
    <row r="30" spans="1:13" x14ac:dyDescent="0.3">
      <c r="A30" t="s">
        <v>47</v>
      </c>
      <c r="B30" s="12">
        <f>H6+H17</f>
        <v>3749.9</v>
      </c>
      <c r="C30" t="s">
        <v>33</v>
      </c>
      <c r="D30" s="6">
        <v>3600</v>
      </c>
      <c r="E30" s="25">
        <v>0.48</v>
      </c>
      <c r="F30" s="13">
        <f t="shared" ref="F30:F37" si="8">D30*E30</f>
        <v>1728</v>
      </c>
      <c r="G30" s="2" t="s">
        <v>75</v>
      </c>
      <c r="H30" s="28"/>
    </row>
    <row r="31" spans="1:13" x14ac:dyDescent="0.3">
      <c r="A31" t="s">
        <v>48</v>
      </c>
      <c r="B31" s="12">
        <f t="shared" ref="B31:B35" si="9">H7+H18</f>
        <v>418.5</v>
      </c>
      <c r="C31" t="s">
        <v>33</v>
      </c>
      <c r="D31" s="6">
        <v>500</v>
      </c>
      <c r="E31" s="25">
        <v>0.73</v>
      </c>
      <c r="F31" s="13">
        <f t="shared" si="8"/>
        <v>365</v>
      </c>
      <c r="G31" s="2" t="s">
        <v>76</v>
      </c>
      <c r="H31" s="28"/>
    </row>
    <row r="32" spans="1:13" x14ac:dyDescent="0.3">
      <c r="A32" t="s">
        <v>21</v>
      </c>
      <c r="B32" s="12">
        <f t="shared" si="9"/>
        <v>202.5</v>
      </c>
      <c r="C32" t="s">
        <v>33</v>
      </c>
      <c r="D32" s="6">
        <v>0</v>
      </c>
      <c r="E32" s="25">
        <v>0.25</v>
      </c>
      <c r="F32" s="13">
        <f t="shared" si="8"/>
        <v>0</v>
      </c>
      <c r="G32" s="2" t="s">
        <v>56</v>
      </c>
      <c r="H32" s="28"/>
      <c r="J32" t="s">
        <v>81</v>
      </c>
    </row>
    <row r="33" spans="1:10" x14ac:dyDescent="0.3">
      <c r="A33" t="s">
        <v>39</v>
      </c>
      <c r="B33" s="12">
        <f t="shared" si="9"/>
        <v>360</v>
      </c>
      <c r="C33" t="s">
        <v>34</v>
      </c>
      <c r="D33" s="6">
        <v>0</v>
      </c>
      <c r="E33" s="25">
        <v>0.7</v>
      </c>
      <c r="F33" s="13">
        <f t="shared" si="8"/>
        <v>0</v>
      </c>
      <c r="G33" s="2" t="s">
        <v>56</v>
      </c>
      <c r="H33" s="28"/>
    </row>
    <row r="34" spans="1:10" x14ac:dyDescent="0.3">
      <c r="A34" t="s">
        <v>25</v>
      </c>
      <c r="B34" s="12">
        <f t="shared" si="9"/>
        <v>450</v>
      </c>
      <c r="C34" t="s">
        <v>34</v>
      </c>
      <c r="D34" s="6">
        <v>450</v>
      </c>
      <c r="E34" s="25">
        <v>6.5000000000000002E-2</v>
      </c>
      <c r="F34" s="13">
        <f t="shared" si="8"/>
        <v>29.25</v>
      </c>
      <c r="G34" s="2"/>
      <c r="H34" s="28"/>
      <c r="J34" t="s">
        <v>79</v>
      </c>
    </row>
    <row r="35" spans="1:10" x14ac:dyDescent="0.3">
      <c r="A35" t="s">
        <v>24</v>
      </c>
      <c r="B35" s="12">
        <f t="shared" si="9"/>
        <v>720</v>
      </c>
      <c r="C35" t="s">
        <v>35</v>
      </c>
      <c r="D35" s="6">
        <v>0</v>
      </c>
      <c r="E35" s="25">
        <v>0.01</v>
      </c>
      <c r="F35" s="13">
        <f t="shared" si="8"/>
        <v>0</v>
      </c>
      <c r="G35" s="2" t="s">
        <v>56</v>
      </c>
      <c r="H35" s="28"/>
    </row>
    <row r="36" spans="1:10" x14ac:dyDescent="0.3">
      <c r="A36" s="30" t="s">
        <v>42</v>
      </c>
      <c r="B36" s="12">
        <v>6</v>
      </c>
      <c r="C36" s="7" t="s">
        <v>40</v>
      </c>
      <c r="D36" s="6">
        <v>0</v>
      </c>
      <c r="E36" s="25">
        <v>27.3</v>
      </c>
      <c r="F36" s="13">
        <f t="shared" si="8"/>
        <v>0</v>
      </c>
      <c r="G36" s="2" t="s">
        <v>57</v>
      </c>
      <c r="H36" s="28"/>
      <c r="J36" t="s">
        <v>82</v>
      </c>
    </row>
    <row r="37" spans="1:10" x14ac:dyDescent="0.3">
      <c r="A37" s="30" t="s">
        <v>41</v>
      </c>
      <c r="B37" s="12">
        <v>6</v>
      </c>
      <c r="C37" s="7" t="s">
        <v>40</v>
      </c>
      <c r="D37" s="6">
        <v>0</v>
      </c>
      <c r="E37" s="27">
        <v>15.5</v>
      </c>
      <c r="F37" s="24">
        <f t="shared" si="8"/>
        <v>0</v>
      </c>
      <c r="G37" s="23" t="s">
        <v>57</v>
      </c>
      <c r="H37" s="29"/>
    </row>
    <row r="38" spans="1:10" x14ac:dyDescent="0.3">
      <c r="E38" s="15" t="s">
        <v>63</v>
      </c>
      <c r="F38" s="13">
        <f>SUM(F27:F35)</f>
        <v>4861.8500000000004</v>
      </c>
      <c r="G38" s="15" t="s">
        <v>66</v>
      </c>
      <c r="H38" s="3">
        <f>SUM(H27:H37)</f>
        <v>240</v>
      </c>
    </row>
    <row r="40" spans="1:10" x14ac:dyDescent="0.3">
      <c r="G40" s="15" t="s">
        <v>51</v>
      </c>
      <c r="H40" s="3">
        <f>F38+H38</f>
        <v>5101.8500000000004</v>
      </c>
    </row>
    <row r="44" spans="1:10" x14ac:dyDescent="0.3">
      <c r="B44" t="s">
        <v>91</v>
      </c>
      <c r="C44" t="s">
        <v>90</v>
      </c>
    </row>
    <row r="45" spans="1:10" x14ac:dyDescent="0.3">
      <c r="B45" t="s">
        <v>94</v>
      </c>
      <c r="C45" t="s">
        <v>95</v>
      </c>
      <c r="D45" t="s">
        <v>92</v>
      </c>
      <c r="E45" t="s">
        <v>93</v>
      </c>
    </row>
    <row r="46" spans="1:10" x14ac:dyDescent="0.3">
      <c r="B46">
        <v>8</v>
      </c>
      <c r="C46">
        <v>56</v>
      </c>
      <c r="D46">
        <f>B46*C46</f>
        <v>448</v>
      </c>
    </row>
    <row r="47" spans="1:10" x14ac:dyDescent="0.3">
      <c r="B47">
        <v>6</v>
      </c>
      <c r="C47">
        <v>74</v>
      </c>
      <c r="D47">
        <f t="shared" ref="D47:D49" si="10">B47*C47</f>
        <v>444</v>
      </c>
    </row>
    <row r="48" spans="1:10" x14ac:dyDescent="0.3">
      <c r="B48">
        <v>4</v>
      </c>
      <c r="C48">
        <v>16</v>
      </c>
      <c r="D48">
        <f t="shared" si="10"/>
        <v>64</v>
      </c>
    </row>
    <row r="49" spans="2:5" x14ac:dyDescent="0.3">
      <c r="B49">
        <v>4</v>
      </c>
      <c r="C49">
        <v>38</v>
      </c>
      <c r="D49">
        <f t="shared" si="10"/>
        <v>152</v>
      </c>
    </row>
    <row r="50" spans="2:5" x14ac:dyDescent="0.3">
      <c r="D50">
        <f>SUM(D46:D49)</f>
        <v>1108</v>
      </c>
      <c r="E50">
        <f>D50/12</f>
        <v>92.333333333333329</v>
      </c>
    </row>
    <row r="51" spans="2:5" x14ac:dyDescent="0.25">
      <c r="B51" s="9"/>
    </row>
    <row r="52" spans="2:5" x14ac:dyDescent="0.25">
      <c r="B52" t="s">
        <v>97</v>
      </c>
      <c r="C52" t="s">
        <v>96</v>
      </c>
    </row>
    <row r="53" spans="2:5" x14ac:dyDescent="0.25">
      <c r="B53">
        <v>8</v>
      </c>
      <c r="C53">
        <v>44</v>
      </c>
      <c r="D53">
        <f t="shared" ref="D53:D54" si="11">B53*C53</f>
        <v>352</v>
      </c>
    </row>
    <row r="54" spans="2:5" x14ac:dyDescent="0.25">
      <c r="B54">
        <v>4</v>
      </c>
      <c r="C54">
        <v>50</v>
      </c>
      <c r="D54">
        <f t="shared" si="11"/>
        <v>200</v>
      </c>
    </row>
    <row r="55" spans="2:5" x14ac:dyDescent="0.25">
      <c r="D55">
        <f>SUM(D53:D54)</f>
        <v>552</v>
      </c>
      <c r="E55">
        <f>D55/12</f>
        <v>46</v>
      </c>
    </row>
  </sheetData>
  <pageMargins left="0.7" right="0.7" top="0.75" bottom="0.75" header="0.3" footer="0.3"/>
  <pageSetup scale="6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2"/>
  <sheetViews>
    <sheetView workbookViewId="0">
      <selection activeCell="D8" sqref="D8"/>
    </sheetView>
  </sheetViews>
  <sheetFormatPr defaultRowHeight="15" x14ac:dyDescent="0.25"/>
  <cols>
    <col min="1" max="1" width="14.28515625" customWidth="1"/>
    <col min="9" max="9" width="9.7109375" customWidth="1"/>
  </cols>
  <sheetData>
    <row r="2" spans="1:9" ht="14.45" x14ac:dyDescent="0.3">
      <c r="A2" t="s">
        <v>59</v>
      </c>
    </row>
    <row r="3" spans="1:9" ht="14.45" x14ac:dyDescent="0.3">
      <c r="A3" t="s">
        <v>9</v>
      </c>
      <c r="G3" t="s">
        <v>14</v>
      </c>
    </row>
    <row r="5" spans="1:9" ht="14.45" x14ac:dyDescent="0.3">
      <c r="C5">
        <f>12*44</f>
        <v>528</v>
      </c>
      <c r="H5">
        <f>8*56</f>
        <v>448</v>
      </c>
    </row>
    <row r="6" spans="1:9" ht="14.45" x14ac:dyDescent="0.3">
      <c r="C6">
        <f>4*30</f>
        <v>120</v>
      </c>
      <c r="H6">
        <f>6*74</f>
        <v>444</v>
      </c>
    </row>
    <row r="7" spans="1:9" ht="14.45" x14ac:dyDescent="0.3">
      <c r="C7">
        <f>4*20</f>
        <v>80</v>
      </c>
      <c r="H7">
        <f>4*38</f>
        <v>152</v>
      </c>
    </row>
    <row r="8" spans="1:9" ht="14.45" x14ac:dyDescent="0.3">
      <c r="C8">
        <f>SUM(C5:C7)</f>
        <v>728</v>
      </c>
      <c r="D8">
        <f>C8/12</f>
        <v>60.666666666666664</v>
      </c>
      <c r="H8">
        <f>SUM(H5:H7)</f>
        <v>1044</v>
      </c>
      <c r="I8">
        <f>H8/12</f>
        <v>87</v>
      </c>
    </row>
    <row r="11" spans="1:9" ht="14.45" x14ac:dyDescent="0.3">
      <c r="A11" t="s">
        <v>60</v>
      </c>
    </row>
    <row r="12" spans="1:9" ht="14.45" x14ac:dyDescent="0.3">
      <c r="A12" t="s">
        <v>10</v>
      </c>
      <c r="G12" t="s">
        <v>15</v>
      </c>
    </row>
    <row r="14" spans="1:9" ht="14.45" x14ac:dyDescent="0.3">
      <c r="C14">
        <f>8*44</f>
        <v>352</v>
      </c>
      <c r="H14">
        <f>6*56</f>
        <v>336</v>
      </c>
    </row>
    <row r="15" spans="1:9" ht="14.45" x14ac:dyDescent="0.3">
      <c r="C15">
        <f>4*30</f>
        <v>120</v>
      </c>
      <c r="H15">
        <f>4*74</f>
        <v>296</v>
      </c>
    </row>
    <row r="16" spans="1:9" ht="14.45" x14ac:dyDescent="0.3">
      <c r="C16">
        <f>SUM(C14:C15)</f>
        <v>472</v>
      </c>
      <c r="D16">
        <f>C16/12</f>
        <v>39.333333333333336</v>
      </c>
      <c r="H16">
        <f>4*38</f>
        <v>152</v>
      </c>
    </row>
    <row r="17" spans="3:9" ht="14.45" x14ac:dyDescent="0.3">
      <c r="H17">
        <f>SUM(H14:H16)</f>
        <v>784</v>
      </c>
      <c r="I17">
        <f>H17/12</f>
        <v>65.333333333333329</v>
      </c>
    </row>
    <row r="22" spans="3:9" x14ac:dyDescent="0.25">
      <c r="C22" s="2"/>
      <c r="D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Blk Csts per structure</vt:lpstr>
      <vt:lpstr>Misc. Calculations</vt:lpstr>
    </vt:vector>
  </TitlesOfParts>
  <Company>State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Mounce, Mike</dc:creator>
  <cp:lastModifiedBy>Jeff Conley</cp:lastModifiedBy>
  <cp:lastPrinted>2018-02-07T16:39:42Z</cp:lastPrinted>
  <dcterms:created xsi:type="dcterms:W3CDTF">2017-07-25T01:40:32Z</dcterms:created>
  <dcterms:modified xsi:type="dcterms:W3CDTF">2019-06-06T14:31:35Z</dcterms:modified>
</cp:coreProperties>
</file>